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S:\COSA- WATER\"/>
    </mc:Choice>
  </mc:AlternateContent>
  <xr:revisionPtr revIDLastSave="0" documentId="13_ncr:1_{479AE6A5-EF2E-4FCE-BA2F-963220EED9B2}" xr6:coauthVersionLast="45" xr6:coauthVersionMax="45" xr10:uidLastSave="{00000000-0000-0000-0000-000000000000}"/>
  <bookViews>
    <workbookView xWindow="-120" yWindow="-120" windowWidth="29040" windowHeight="15840" xr2:uid="{F1F4258C-7C67-4ADE-9C0A-78ACFD003ED3}"/>
  </bookViews>
  <sheets>
    <sheet name="Calculator" sheetId="1" r:id="rId1"/>
    <sheet name="Reference" sheetId="2" r:id="rId2"/>
  </sheets>
  <externalReferences>
    <externalReference r:id="rId3"/>
  </externalReferences>
  <definedNames>
    <definedName name="Class">Reference!$C$87:$C$89</definedName>
    <definedName name="System">Reference!$D$10:$D$83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F40" i="1" s="1"/>
  <c r="F22" i="1" s="1"/>
  <c r="E36" i="1"/>
  <c r="E35" i="1"/>
  <c r="F19" i="1"/>
  <c r="F18" i="1"/>
  <c r="E19" i="1"/>
  <c r="E18" i="1"/>
  <c r="D6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E37" i="1" s="1"/>
  <c r="L10" i="2"/>
  <c r="B2" i="2"/>
  <c r="B1" i="2"/>
  <c r="B2" i="1"/>
  <c r="B1" i="1"/>
  <c r="F37" i="1" l="1"/>
  <c r="F42" i="1" s="1"/>
  <c r="F24" i="1" s="1"/>
  <c r="E41" i="1"/>
  <c r="E23" i="1" s="1"/>
  <c r="E42" i="1"/>
  <c r="E24" i="1" s="1"/>
  <c r="E40" i="1"/>
  <c r="E22" i="1" s="1"/>
  <c r="G18" i="1"/>
  <c r="H19" i="1"/>
  <c r="H18" i="1"/>
  <c r="G19" i="1"/>
  <c r="F41" i="1" l="1"/>
  <c r="F23" i="1" s="1"/>
  <c r="F25" i="1" s="1"/>
  <c r="F27" i="1" s="1"/>
  <c r="G22" i="1"/>
  <c r="E25" i="1"/>
  <c r="E27" i="1" s="1"/>
  <c r="G24" i="1"/>
  <c r="H24" i="1"/>
  <c r="H22" i="1"/>
  <c r="F28" i="1" l="1"/>
  <c r="F29" i="1" s="1"/>
  <c r="G23" i="1"/>
  <c r="G25" i="1" s="1"/>
  <c r="G27" i="1" s="1"/>
  <c r="E28" i="1"/>
  <c r="E29" i="1" s="1"/>
  <c r="H23" i="1"/>
  <c r="H25" i="1"/>
  <c r="H27" i="1"/>
  <c r="H28" i="1" l="1"/>
  <c r="G28" i="1"/>
  <c r="H29" i="1"/>
  <c r="G29" i="1"/>
</calcChain>
</file>

<file path=xl/sharedStrings.xml><?xml version="1.0" encoding="utf-8"?>
<sst xmlns="http://schemas.openxmlformats.org/spreadsheetml/2006/main" count="209" uniqueCount="115">
  <si>
    <t>Rate Calculator</t>
  </si>
  <si>
    <t>Class</t>
  </si>
  <si>
    <t>System</t>
  </si>
  <si>
    <t>Usage Rate (Block 1)</t>
  </si>
  <si>
    <t>Usage Rate (Block 2)</t>
  </si>
  <si>
    <t>Usage Rate (Block 3)</t>
  </si>
  <si>
    <t>Fixed Charge</t>
  </si>
  <si>
    <t>Capital Surcharge</t>
  </si>
  <si>
    <t>Block 1</t>
  </si>
  <si>
    <t>Block 2</t>
  </si>
  <si>
    <t>Block 3</t>
  </si>
  <si>
    <t>2019 Rate Schedule</t>
  </si>
  <si>
    <t>2020 Proposed Rate Schedule</t>
  </si>
  <si>
    <t>AB - Alderbrook - 33440100</t>
  </si>
  <si>
    <t>AE - Arcadia Estates- 40440100</t>
  </si>
  <si>
    <t>AG - Agate Beach - 29440100</t>
  </si>
  <si>
    <t>BE  - Bayeast Water - 27440100</t>
  </si>
  <si>
    <t>BR - Bloomfield RD - 16440100</t>
  </si>
  <si>
    <t>BS - Bayshore - 26440100</t>
  </si>
  <si>
    <t>CB - Canyonwood Beach-37440100</t>
  </si>
  <si>
    <t>CP - Cherry Park - 23440100</t>
  </si>
  <si>
    <t>CR - Craig Water - 31440100</t>
  </si>
  <si>
    <t>CT - Canal - 41440100</t>
  </si>
  <si>
    <t>CU - CUSHI - 45440100</t>
  </si>
  <si>
    <t>ENCHANTMENT HEIGHTS</t>
  </si>
  <si>
    <t>ENCHANTMENT RIDGE #2</t>
  </si>
  <si>
    <t>HC - Hood Canal - 18440100</t>
  </si>
  <si>
    <t>ROBIN HOOD MASTER METER</t>
  </si>
  <si>
    <t>ROBIN HOOD MHP METER</t>
  </si>
  <si>
    <t>HE - Highland Est - 14440100</t>
  </si>
  <si>
    <t>HP - Highland Park - 12440100</t>
  </si>
  <si>
    <t>HR - Harstene Retreat-21440100</t>
  </si>
  <si>
    <t>HS - Hoodsport - 13440100</t>
  </si>
  <si>
    <t>IS - Island Hide - 44440100</t>
  </si>
  <si>
    <t>LA - Lake Arrowhead - 34440100</t>
  </si>
  <si>
    <t>LH - Lakewood Heights-20440100</t>
  </si>
  <si>
    <t>MB - Madrona Beach - 19440100</t>
  </si>
  <si>
    <t>MT - Minerva Terrace- 24440100</t>
  </si>
  <si>
    <t>PC - Pirates Cove - 35440100</t>
  </si>
  <si>
    <t>RIPPLEWOOD WATER</t>
  </si>
  <si>
    <t>SS - Southside Water- 22440100</t>
  </si>
  <si>
    <t>TH - Twanoh Heights - 39440100</t>
  </si>
  <si>
    <t>TL - Tiger Lakes - 25440100</t>
  </si>
  <si>
    <t>TT - Twanoh Terrace - 43440100</t>
  </si>
  <si>
    <t>UR - Union Ridge - 30440100</t>
  </si>
  <si>
    <t>UW - Union Water - 11440100</t>
  </si>
  <si>
    <t>VB - Viewcrest Beach- 42440100</t>
  </si>
  <si>
    <t>VC - Vuecrest Water - 36440100</t>
  </si>
  <si>
    <t>VH - View Ridge Hghts-32440100</t>
  </si>
  <si>
    <t>WW - Watson Water - 28440100</t>
  </si>
  <si>
    <t>CM - Canal Mutual - 38440100</t>
  </si>
  <si>
    <t>MV - Mountain View - 17440100</t>
  </si>
  <si>
    <t>Anothony Road S - (Thurston System)</t>
  </si>
  <si>
    <t>Anthony Road N - (Thurston System)</t>
  </si>
  <si>
    <t>Bellwood A - (Thurston System)</t>
  </si>
  <si>
    <t>Bellwood B - (Thurston System)</t>
  </si>
  <si>
    <t>Black B - (Thurston System)</t>
  </si>
  <si>
    <t>Black C - (Thurston System)</t>
  </si>
  <si>
    <t>Cedar Meadows 1 - (Thurston System)</t>
  </si>
  <si>
    <t>Cedar Meadows 2 - (Thurston System)</t>
  </si>
  <si>
    <t>Dayton Trails - (Thurston System)</t>
  </si>
  <si>
    <t>Elkridge - (Thurston System)</t>
  </si>
  <si>
    <t>Hamma Ridge - (Thurston System)</t>
  </si>
  <si>
    <t>Hellickson Water - (Thurston System)</t>
  </si>
  <si>
    <t>Island Lake Manor - (Thurston System)</t>
  </si>
  <si>
    <t>Jackson Timber - (Thurston System)</t>
  </si>
  <si>
    <t>Jade Drive - (Thurston System)</t>
  </si>
  <si>
    <t>Madrona Park - (Thurston System)</t>
  </si>
  <si>
    <t>New Pine Acres - (Thurston System)</t>
  </si>
  <si>
    <t>Pickering View - (Thurston System)</t>
  </si>
  <si>
    <t>Rainbow Lake - (Thurston System)</t>
  </si>
  <si>
    <t>Rhododendron Plave - (Thurston System)</t>
  </si>
  <si>
    <t>Rolling Hills - (Thurston System)</t>
  </si>
  <si>
    <t>Shadowood - (Thurston System)</t>
  </si>
  <si>
    <t>Singh Water System - (Thurston System)</t>
  </si>
  <si>
    <t>Springwood - (Thurston System)</t>
  </si>
  <si>
    <t>Stonebriar #1 - (Thurston System)</t>
  </si>
  <si>
    <t>Stonebriar #2 - (Thurston System)</t>
  </si>
  <si>
    <t>Stonebriar #3 - (Thurston System)</t>
  </si>
  <si>
    <t>Totten Estates I - (Thurston System)</t>
  </si>
  <si>
    <t>Totten Estates II - (Thurston System)</t>
  </si>
  <si>
    <t>Wivell Road - (Thurston System)</t>
  </si>
  <si>
    <t>Wonderland - (Thurston System)</t>
  </si>
  <si>
    <t>Woodland Manor - (Thurston System)</t>
  </si>
  <si>
    <t>Residential / Small Commercial</t>
  </si>
  <si>
    <t>Alderbrook Inn &amp; Resort</t>
  </si>
  <si>
    <t>Glen Ayr Resort</t>
  </si>
  <si>
    <t>Large Commercial</t>
  </si>
  <si>
    <t>Irrigation</t>
  </si>
  <si>
    <t>Alderbrook Golf Course</t>
  </si>
  <si>
    <t>Rate Schedules (Reference)</t>
  </si>
  <si>
    <t>Select Class of Service:</t>
  </si>
  <si>
    <t>Select Existing Water System:</t>
  </si>
  <si>
    <t>Monthly Water Use (in cubic feet):</t>
  </si>
  <si>
    <t>Customer Information</t>
  </si>
  <si>
    <t>Classes of Service</t>
  </si>
  <si>
    <t>Selected System:</t>
  </si>
  <si>
    <t>Bill Impact Summary</t>
  </si>
  <si>
    <t>Bill Component</t>
  </si>
  <si>
    <t>Usage Charge</t>
  </si>
  <si>
    <t>Total Monthly Bill Estimate</t>
  </si>
  <si>
    <t>Water Usage Analysis</t>
  </si>
  <si>
    <t>Water Block Structure (in cubic feet)</t>
  </si>
  <si>
    <t>Water Use (in cubic feet)</t>
  </si>
  <si>
    <t>Block 1 (Allowance)</t>
  </si>
  <si>
    <t>Usage Charges</t>
  </si>
  <si>
    <t>$</t>
  </si>
  <si>
    <t>%</t>
  </si>
  <si>
    <t>Difference</t>
  </si>
  <si>
    <t>Existing 2019</t>
  </si>
  <si>
    <t>Proposed 2020</t>
  </si>
  <si>
    <t>Per meter charge (9 meters total)</t>
  </si>
  <si>
    <t>Per meter charge (18 meters total)</t>
  </si>
  <si>
    <t xml:space="preserve">Plus: State Excise Tax </t>
  </si>
  <si>
    <t>Total Bill Including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</si>
</sst>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#,#00&quot;+&quot;"/>
    <numFmt numFmtId="167" formatCode="#,##0&quot; cubic feet&quot;"/>
    <numFmt numFmtId="168" formatCode="#,##0&quot;+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2"/>
      <name val="Arial Narrow"/>
      <family val="2"/>
    </font>
    <font>
      <b/>
      <sz val="12"/>
      <color theme="0" tint="-4.9989318521683403E-2"/>
      <name val="Arial Narrow"/>
      <family val="2"/>
    </font>
    <font>
      <sz val="10"/>
      <color theme="0" tint="-4.9989318521683403E-2"/>
      <name val="Arial Narrow"/>
      <family val="2"/>
    </font>
    <font>
      <sz val="10"/>
      <color theme="0"/>
      <name val="Arial Narrow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4" fillId="0" borderId="0" xfId="3" applyFont="1" applyAlignment="1">
      <alignment horizontal="left" indent="14"/>
    </xf>
    <xf numFmtId="0" fontId="5" fillId="0" borderId="0" xfId="3" applyFont="1" applyAlignment="1">
      <alignment horizontal="left" indent="14"/>
    </xf>
    <xf numFmtId="0" fontId="6" fillId="0" borderId="0" xfId="3" applyFont="1" applyAlignment="1">
      <alignment horizontal="left" indent="14"/>
    </xf>
    <xf numFmtId="0" fontId="10" fillId="4" borderId="4" xfId="0" applyFont="1" applyFill="1" applyBorder="1" applyAlignment="1">
      <alignment horizontal="left" indent="1"/>
    </xf>
    <xf numFmtId="0" fontId="10" fillId="4" borderId="6" xfId="0" applyFont="1" applyFill="1" applyBorder="1" applyAlignment="1">
      <alignment horizontal="left" indent="1"/>
    </xf>
    <xf numFmtId="0" fontId="10" fillId="4" borderId="5" xfId="0" applyFont="1" applyFill="1" applyBorder="1"/>
    <xf numFmtId="0" fontId="10" fillId="4" borderId="8" xfId="0" applyFont="1" applyFill="1" applyBorder="1"/>
    <xf numFmtId="164" fontId="10" fillId="4" borderId="4" xfId="0" applyNumberFormat="1" applyFont="1" applyFill="1" applyBorder="1"/>
    <xf numFmtId="164" fontId="10" fillId="4" borderId="6" xfId="0" applyNumberFormat="1" applyFont="1" applyFill="1" applyBorder="1"/>
    <xf numFmtId="164" fontId="10" fillId="4" borderId="0" xfId="0" applyNumberFormat="1" applyFont="1" applyFill="1" applyBorder="1"/>
    <xf numFmtId="164" fontId="10" fillId="4" borderId="7" xfId="0" applyNumberFormat="1" applyFont="1" applyFill="1" applyBorder="1"/>
    <xf numFmtId="165" fontId="10" fillId="4" borderId="0" xfId="1" applyNumberFormat="1" applyFont="1" applyFill="1" applyBorder="1"/>
    <xf numFmtId="165" fontId="10" fillId="4" borderId="5" xfId="1" applyNumberFormat="1" applyFont="1" applyFill="1" applyBorder="1"/>
    <xf numFmtId="165" fontId="10" fillId="4" borderId="7" xfId="1" applyNumberFormat="1" applyFont="1" applyFill="1" applyBorder="1"/>
    <xf numFmtId="165" fontId="10" fillId="4" borderId="8" xfId="1" applyNumberFormat="1" applyFont="1" applyFill="1" applyBorder="1"/>
    <xf numFmtId="166" fontId="10" fillId="4" borderId="5" xfId="1" applyNumberFormat="1" applyFont="1" applyFill="1" applyBorder="1"/>
    <xf numFmtId="0" fontId="7" fillId="0" borderId="0" xfId="0" applyFont="1"/>
    <xf numFmtId="0" fontId="11" fillId="2" borderId="9" xfId="0" applyFont="1" applyFill="1" applyBorder="1"/>
    <xf numFmtId="0" fontId="12" fillId="2" borderId="10" xfId="0" applyFont="1" applyFill="1" applyBorder="1"/>
    <xf numFmtId="0" fontId="8" fillId="2" borderId="12" xfId="0" applyFont="1" applyFill="1" applyBorder="1"/>
    <xf numFmtId="0" fontId="10" fillId="4" borderId="13" xfId="0" applyFont="1" applyFill="1" applyBorder="1" applyAlignment="1">
      <alignment horizontal="left" indent="1"/>
    </xf>
    <xf numFmtId="0" fontId="10" fillId="4" borderId="14" xfId="0" applyFont="1" applyFill="1" applyBorder="1" applyAlignment="1">
      <alignment horizontal="left" indent="1"/>
    </xf>
    <xf numFmtId="0" fontId="2" fillId="0" borderId="0" xfId="0" applyFont="1" applyAlignment="1">
      <alignment horizontal="left" indent="2"/>
    </xf>
    <xf numFmtId="168" fontId="2" fillId="0" borderId="0" xfId="0" applyNumberFormat="1" applyFont="1"/>
    <xf numFmtId="165" fontId="2" fillId="0" borderId="0" xfId="1" applyNumberFormat="1" applyFont="1"/>
    <xf numFmtId="0" fontId="8" fillId="3" borderId="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13" fillId="2" borderId="10" xfId="0" applyFont="1" applyFill="1" applyBorder="1"/>
    <xf numFmtId="0" fontId="13" fillId="2" borderId="11" xfId="0" applyFont="1" applyFill="1" applyBorder="1"/>
    <xf numFmtId="0" fontId="13" fillId="3" borderId="10" xfId="0" applyFont="1" applyFill="1" applyBorder="1"/>
    <xf numFmtId="0" fontId="13" fillId="3" borderId="11" xfId="0" applyFont="1" applyFill="1" applyBorder="1"/>
    <xf numFmtId="167" fontId="2" fillId="0" borderId="0" xfId="0" applyNumberFormat="1" applyFont="1"/>
    <xf numFmtId="43" fontId="2" fillId="0" borderId="0" xfId="0" applyNumberFormat="1" applyFont="1"/>
    <xf numFmtId="0" fontId="4" fillId="0" borderId="0" xfId="3" applyFont="1" applyAlignment="1">
      <alignment horizontal="left" indent="26"/>
    </xf>
    <xf numFmtId="0" fontId="5" fillId="0" borderId="0" xfId="3" applyFont="1" applyAlignment="1">
      <alignment horizontal="left" indent="26"/>
    </xf>
    <xf numFmtId="0" fontId="6" fillId="0" borderId="0" xfId="3" applyFont="1" applyAlignment="1">
      <alignment horizontal="left" indent="26"/>
    </xf>
    <xf numFmtId="0" fontId="7" fillId="0" borderId="4" xfId="0" applyFont="1" applyBorder="1" applyAlignment="1">
      <alignment horizontal="left" indent="1"/>
    </xf>
    <xf numFmtId="0" fontId="2" fillId="0" borderId="0" xfId="0" applyFont="1" applyBorder="1"/>
    <xf numFmtId="0" fontId="13" fillId="2" borderId="2" xfId="0" applyFont="1" applyFill="1" applyBorder="1"/>
    <xf numFmtId="0" fontId="13" fillId="2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164" fontId="2" fillId="0" borderId="0" xfId="0" applyNumberFormat="1" applyFont="1" applyBorder="1"/>
    <xf numFmtId="0" fontId="2" fillId="0" borderId="4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7" fillId="0" borderId="6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64" fontId="7" fillId="0" borderId="7" xfId="0" applyNumberFormat="1" applyFont="1" applyBorder="1"/>
    <xf numFmtId="10" fontId="7" fillId="0" borderId="8" xfId="2" applyNumberFormat="1" applyFont="1" applyBorder="1"/>
    <xf numFmtId="44" fontId="2" fillId="0" borderId="0" xfId="4" applyFont="1" applyBorder="1"/>
    <xf numFmtId="43" fontId="2" fillId="0" borderId="0" xfId="1" applyFont="1" applyBorder="1"/>
    <xf numFmtId="43" fontId="2" fillId="0" borderId="7" xfId="1" applyFont="1" applyBorder="1"/>
    <xf numFmtId="44" fontId="7" fillId="0" borderId="10" xfId="4" applyFont="1" applyBorder="1"/>
    <xf numFmtId="10" fontId="2" fillId="0" borderId="5" xfId="2" applyNumberFormat="1" applyFont="1" applyBorder="1" applyAlignment="1">
      <alignment horizontal="center"/>
    </xf>
    <xf numFmtId="10" fontId="2" fillId="0" borderId="8" xfId="2" applyNumberFormat="1" applyFont="1" applyBorder="1" applyAlignment="1">
      <alignment horizontal="center"/>
    </xf>
    <xf numFmtId="10" fontId="7" fillId="0" borderId="11" xfId="2" applyNumberFormat="1" applyFont="1" applyBorder="1" applyAlignment="1">
      <alignment horizontal="center"/>
    </xf>
    <xf numFmtId="0" fontId="12" fillId="2" borderId="18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7" fillId="0" borderId="1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44" fontId="7" fillId="0" borderId="2" xfId="4" applyFont="1" applyBorder="1"/>
    <xf numFmtId="10" fontId="7" fillId="0" borderId="3" xfId="2" applyNumberFormat="1" applyFont="1" applyBorder="1" applyAlignment="1">
      <alignment horizontal="center"/>
    </xf>
    <xf numFmtId="10" fontId="2" fillId="0" borderId="3" xfId="2" applyNumberFormat="1" applyFont="1" applyBorder="1" applyAlignment="1">
      <alignment horizontal="center"/>
    </xf>
    <xf numFmtId="43" fontId="2" fillId="0" borderId="2" xfId="1" applyFont="1" applyBorder="1"/>
    <xf numFmtId="0" fontId="2" fillId="0" borderId="1" xfId="0" applyFont="1" applyBorder="1" applyAlignment="1">
      <alignment horizontal="left" indent="2"/>
    </xf>
    <xf numFmtId="44" fontId="7" fillId="0" borderId="2" xfId="4" applyNumberFormat="1" applyFont="1" applyBorder="1"/>
    <xf numFmtId="164" fontId="2" fillId="0" borderId="0" xfId="0" applyNumberFormat="1" applyFont="1"/>
    <xf numFmtId="0" fontId="8" fillId="3" borderId="9" xfId="0" applyFont="1" applyFill="1" applyBorder="1" applyAlignment="1">
      <alignment horizontal="left" indent="1"/>
    </xf>
    <xf numFmtId="0" fontId="8" fillId="3" borderId="10" xfId="0" applyFont="1" applyFill="1" applyBorder="1" applyAlignment="1">
      <alignment horizontal="left" indent="1"/>
    </xf>
    <xf numFmtId="0" fontId="2" fillId="0" borderId="4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7" fillId="0" borderId="9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10" fillId="4" borderId="15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167" fontId="10" fillId="4" borderId="17" xfId="0" applyNumberFormat="1" applyFont="1" applyFill="1" applyBorder="1" applyAlignment="1">
      <alignment horizontal="center"/>
    </xf>
    <xf numFmtId="167" fontId="10" fillId="4" borderId="2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5">
    <cellStyle name="Comma" xfId="1" builtinId="3"/>
    <cellStyle name="Currency" xfId="4" builtinId="4"/>
    <cellStyle name="Normal" xfId="0" builtinId="0"/>
    <cellStyle name="Normal 10 2 2 2 3" xfId="3" xr:uid="{5578B066-5FF3-41F5-A8FA-FEC85F090EB9}"/>
    <cellStyle name="Percent" xfId="2" builtinId="5"/>
  </cellStyles>
  <dxfs count="0"/>
  <tableStyles count="0" defaultTableStyle="TableStyleMedium2" defaultPivotStyle="PivotStyleLight16"/>
  <colors>
    <mruColors>
      <color rgb="FFBDAC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b="1"/>
              <a:t>Monthly Water Bill Estimate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22725284339457"/>
          <c:y val="0.17299374117809435"/>
          <c:w val="0.86421719160104982"/>
          <c:h val="0.626938746250899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Calculator!$B$18</c:f>
              <c:strCache>
                <c:ptCount val="1"/>
                <c:pt idx="0">
                  <c:v>Fixed Charge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Calculator!$E$15:$F$15</c:f>
              <c:strCache>
                <c:ptCount val="2"/>
                <c:pt idx="0">
                  <c:v>Existing 2019</c:v>
                </c:pt>
                <c:pt idx="1">
                  <c:v>Proposed 2020</c:v>
                </c:pt>
              </c:strCache>
            </c:strRef>
          </c:cat>
          <c:val>
            <c:numRef>
              <c:f>Calculator!$E$18:$F$18</c:f>
              <c:numCache>
                <c:formatCode>_("$"* #,##0.00_);_("$"* \(#,##0.00\);_("$"* "-"??_);_(@_)</c:formatCode>
                <c:ptCount val="2"/>
                <c:pt idx="0">
                  <c:v>41.32</c:v>
                </c:pt>
                <c:pt idx="1">
                  <c:v>51.12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A-49D4-B46B-0EFB3C799674}"/>
            </c:ext>
          </c:extLst>
        </c:ser>
        <c:ser>
          <c:idx val="1"/>
          <c:order val="1"/>
          <c:tx>
            <c:strRef>
              <c:f>Calculator!$B$19</c:f>
              <c:strCache>
                <c:ptCount val="1"/>
                <c:pt idx="0">
                  <c:v>Capital Surcharge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Calculator!$E$15:$F$15</c:f>
              <c:strCache>
                <c:ptCount val="2"/>
                <c:pt idx="0">
                  <c:v>Existing 2019</c:v>
                </c:pt>
                <c:pt idx="1">
                  <c:v>Proposed 2020</c:v>
                </c:pt>
              </c:strCache>
            </c:strRef>
          </c:cat>
          <c:val>
            <c:numRef>
              <c:f>Calculator!$E$19:$F$19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7A-49D4-B46B-0EFB3C799674}"/>
            </c:ext>
          </c:extLst>
        </c:ser>
        <c:ser>
          <c:idx val="2"/>
          <c:order val="2"/>
          <c:tx>
            <c:strRef>
              <c:f>Calculator!$B$25</c:f>
              <c:strCache>
                <c:ptCount val="1"/>
                <c:pt idx="0">
                  <c:v>Usage Charges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Calculator!$E$15:$F$15</c:f>
              <c:strCache>
                <c:ptCount val="2"/>
                <c:pt idx="0">
                  <c:v>Existing 2019</c:v>
                </c:pt>
                <c:pt idx="1">
                  <c:v>Proposed 2020</c:v>
                </c:pt>
              </c:strCache>
            </c:strRef>
          </c:cat>
          <c:val>
            <c:numRef>
              <c:f>Calculator!$E$25:$F$25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7A-49D4-B46B-0EFB3C799674}"/>
            </c:ext>
          </c:extLst>
        </c:ser>
        <c:ser>
          <c:idx val="3"/>
          <c:order val="3"/>
          <c:tx>
            <c:v>Taxes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Calculator!$E$15:$F$15</c:f>
              <c:strCache>
                <c:ptCount val="2"/>
                <c:pt idx="0">
                  <c:v>Existing 2019</c:v>
                </c:pt>
                <c:pt idx="1">
                  <c:v>Proposed 2020</c:v>
                </c:pt>
              </c:strCache>
            </c:strRef>
          </c:cat>
          <c:val>
            <c:numRef>
              <c:f>Calculator!$E$28:$F$28</c:f>
            </c:numRef>
          </c:val>
          <c:extLst>
            <c:ext xmlns:c15="http://schemas.microsoft.com/office/drawing/2012/chart" uri="{02D57815-91ED-43cb-92C2-25804820EDAC}">
              <c15:datalabelsRange>
                <c15:f>Calculator!$E$29:$F$29</c15:f>
              </c15:datalabelsRange>
            </c:ext>
            <c:ext xmlns:c16="http://schemas.microsoft.com/office/drawing/2014/chart" uri="{C3380CC4-5D6E-409C-BE32-E72D297353CC}">
              <c16:uniqueId val="{00000000-BE43-43DB-8F1F-2B834144B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84763583"/>
        <c:axId val="592588719"/>
      </c:barChart>
      <c:catAx>
        <c:axId val="584763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92588719"/>
        <c:crosses val="autoZero"/>
        <c:auto val="1"/>
        <c:lblAlgn val="ctr"/>
        <c:lblOffset val="100"/>
        <c:noMultiLvlLbl val="0"/>
      </c:catAx>
      <c:valAx>
        <c:axId val="592588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58476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57240</xdr:colOff>
      <xdr:row>0</xdr:row>
      <xdr:rowOff>0</xdr:rowOff>
    </xdr:from>
    <xdr:to>
      <xdr:col>2</xdr:col>
      <xdr:colOff>245018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7BCB77-CDAE-46BF-8C5F-196A5757D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097" y="0"/>
          <a:ext cx="908957" cy="923925"/>
        </a:xfrm>
        <a:prstGeom prst="rect">
          <a:avLst/>
        </a:prstGeom>
      </xdr:spPr>
    </xdr:pic>
    <xdr:clientData/>
  </xdr:twoCellAnchor>
  <xdr:twoCellAnchor>
    <xdr:from>
      <xdr:col>8</xdr:col>
      <xdr:colOff>302719</xdr:colOff>
      <xdr:row>6</xdr:row>
      <xdr:rowOff>2040</xdr:rowOff>
    </xdr:from>
    <xdr:to>
      <xdr:col>15</xdr:col>
      <xdr:colOff>44823</xdr:colOff>
      <xdr:row>35</xdr:row>
      <xdr:rowOff>11206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113AD9-2630-47AB-A9F9-21F27A5ED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111673</xdr:colOff>
      <xdr:row>0</xdr:row>
      <xdr:rowOff>0</xdr:rowOff>
    </xdr:from>
    <xdr:to>
      <xdr:col>2</xdr:col>
      <xdr:colOff>530773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20E20-64B9-49AF-9153-C12671886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73" y="0"/>
          <a:ext cx="914400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son%20PUD%201\2899%20Water%20Cost%20of%20Servie%20Rate%20Study\Analysis\Mason%20County%20PUD%20%231%20Water%20Model%20201908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Main"/>
      <sheetName val="Summary"/>
      <sheetName val="Assumptions"/>
      <sheetName val="O&amp;M"/>
      <sheetName val="Existing Debt"/>
      <sheetName val="CIP Input"/>
      <sheetName val="Capital Funding"/>
      <sheetName val="Tests"/>
      <sheetName val="Funds"/>
      <sheetName val="Reference"/>
      <sheetName val="Plant Assets"/>
      <sheetName val="WSP Summary"/>
      <sheetName val="F. Alloc"/>
      <sheetName val="C. Alloc"/>
      <sheetName val="2017 Priceout"/>
      <sheetName val="Customer Forecast"/>
      <sheetName val="SDF"/>
      <sheetName val="COSA Phase In"/>
      <sheetName val="Res RD"/>
      <sheetName val="Comm RD"/>
      <sheetName val="Irr RD"/>
      <sheetName val="Resi Rate Impacts"/>
      <sheetName val="Resi Dashboard"/>
      <sheetName val="Rate Design"/>
      <sheetName val="Bill Frequency"/>
      <sheetName val="Rate Calculator"/>
      <sheetName val="Phase In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Mason County PUD #1</v>
          </cell>
        </row>
        <row r="2">
          <cell r="B2" t="str">
            <v>Water Rate Study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FCS GROUP">
      <a:dk1>
        <a:sysClr val="windowText" lastClr="000000"/>
      </a:dk1>
      <a:lt1>
        <a:sysClr val="window" lastClr="FFFFFF"/>
      </a:lt1>
      <a:dk2>
        <a:srgbClr val="44546A"/>
      </a:dk2>
      <a:lt2>
        <a:srgbClr val="0033CC"/>
      </a:lt2>
      <a:accent1>
        <a:srgbClr val="394042"/>
      </a:accent1>
      <a:accent2>
        <a:srgbClr val="B8632E"/>
      </a:accent2>
      <a:accent3>
        <a:srgbClr val="4B575D"/>
      </a:accent3>
      <a:accent4>
        <a:srgbClr val="829D8E"/>
      </a:accent4>
      <a:accent5>
        <a:srgbClr val="D3D5CF"/>
      </a:accent5>
      <a:accent6>
        <a:srgbClr val="BDBBB3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4F05D-4D91-4EBD-AF41-AB6B363D32C6}">
  <dimension ref="B1:K42"/>
  <sheetViews>
    <sheetView showGridLines="0" tabSelected="1" zoomScale="145" zoomScaleNormal="145" workbookViewId="0">
      <selection activeCell="F11" sqref="F11"/>
    </sheetView>
  </sheetViews>
  <sheetFormatPr defaultRowHeight="12.75" outlineLevelRow="1" x14ac:dyDescent="0.2"/>
  <cols>
    <col min="1" max="1" width="1.7109375" style="1" customWidth="1"/>
    <col min="2" max="4" width="10.7109375" style="1" customWidth="1"/>
    <col min="5" max="8" width="11.85546875" style="1" customWidth="1"/>
    <col min="9" max="16" width="10.7109375" style="1" customWidth="1"/>
    <col min="17" max="16384" width="9.140625" style="1"/>
  </cols>
  <sheetData>
    <row r="1" spans="2:8" ht="25.5" x14ac:dyDescent="0.35">
      <c r="B1" s="35" t="str">
        <f>[1]Assumptions!B1</f>
        <v>Mason County PUD #1</v>
      </c>
    </row>
    <row r="2" spans="2:8" ht="23.25" x14ac:dyDescent="0.35">
      <c r="B2" s="36" t="str">
        <f>[1]Assumptions!B2</f>
        <v>Water Rate Study</v>
      </c>
    </row>
    <row r="3" spans="2:8" ht="18" x14ac:dyDescent="0.25">
      <c r="B3" s="37" t="s">
        <v>0</v>
      </c>
    </row>
    <row r="7" spans="2:8" ht="15.75" x14ac:dyDescent="0.25">
      <c r="B7" s="19" t="s">
        <v>94</v>
      </c>
      <c r="C7" s="20"/>
      <c r="D7" s="20"/>
      <c r="E7" s="20"/>
      <c r="F7" s="20"/>
      <c r="G7" s="20"/>
      <c r="H7" s="58"/>
    </row>
    <row r="8" spans="2:8" x14ac:dyDescent="0.2">
      <c r="B8" s="38" t="s">
        <v>91</v>
      </c>
      <c r="C8" s="39"/>
      <c r="D8" s="39"/>
      <c r="E8" s="39"/>
      <c r="F8" s="77" t="s">
        <v>84</v>
      </c>
      <c r="G8" s="77"/>
      <c r="H8" s="78"/>
    </row>
    <row r="9" spans="2:8" x14ac:dyDescent="0.2">
      <c r="B9" s="38" t="s">
        <v>92</v>
      </c>
      <c r="C9" s="39"/>
      <c r="D9" s="39"/>
      <c r="E9" s="39"/>
      <c r="F9" s="79" t="s">
        <v>13</v>
      </c>
      <c r="G9" s="79"/>
      <c r="H9" s="80"/>
    </row>
    <row r="10" spans="2:8" ht="15" customHeight="1" x14ac:dyDescent="0.2">
      <c r="B10" s="38" t="s">
        <v>93</v>
      </c>
      <c r="C10" s="39"/>
      <c r="D10" s="39"/>
      <c r="E10" s="39"/>
      <c r="F10" s="81">
        <v>400</v>
      </c>
      <c r="G10" s="81"/>
      <c r="H10" s="82"/>
    </row>
    <row r="11" spans="2:8" ht="7.5" customHeight="1" thickBot="1" x14ac:dyDescent="0.25">
      <c r="B11" s="59"/>
      <c r="C11" s="60"/>
      <c r="D11" s="60"/>
      <c r="E11" s="60"/>
      <c r="F11" s="60"/>
      <c r="G11" s="60"/>
      <c r="H11" s="61"/>
    </row>
    <row r="12" spans="2:8" ht="7.5" customHeight="1" thickTop="1" x14ac:dyDescent="0.2"/>
    <row r="13" spans="2:8" ht="15.75" x14ac:dyDescent="0.25">
      <c r="B13" s="19" t="s">
        <v>97</v>
      </c>
      <c r="C13" s="40"/>
      <c r="D13" s="40"/>
      <c r="E13" s="40"/>
      <c r="F13" s="40"/>
      <c r="G13" s="40"/>
      <c r="H13" s="41"/>
    </row>
    <row r="14" spans="2:8" ht="6" customHeight="1" x14ac:dyDescent="0.2">
      <c r="B14" s="42"/>
      <c r="C14" s="39"/>
      <c r="D14" s="39"/>
      <c r="E14" s="39"/>
      <c r="F14" s="39"/>
      <c r="G14" s="39"/>
      <c r="H14" s="43"/>
    </row>
    <row r="15" spans="2:8" x14ac:dyDescent="0.2">
      <c r="B15" s="87" t="s">
        <v>98</v>
      </c>
      <c r="C15" s="88"/>
      <c r="D15" s="88"/>
      <c r="E15" s="85" t="s">
        <v>109</v>
      </c>
      <c r="F15" s="83" t="s">
        <v>110</v>
      </c>
      <c r="G15" s="83" t="s">
        <v>108</v>
      </c>
      <c r="H15" s="91"/>
    </row>
    <row r="16" spans="2:8" x14ac:dyDescent="0.2">
      <c r="B16" s="89"/>
      <c r="C16" s="90"/>
      <c r="D16" s="90"/>
      <c r="E16" s="86"/>
      <c r="F16" s="84"/>
      <c r="G16" s="27" t="s">
        <v>106</v>
      </c>
      <c r="H16" s="28" t="s">
        <v>107</v>
      </c>
    </row>
    <row r="17" spans="2:8" ht="6.75" customHeight="1" x14ac:dyDescent="0.2">
      <c r="B17" s="92"/>
      <c r="C17" s="93"/>
      <c r="D17" s="93"/>
      <c r="E17" s="39"/>
      <c r="F17" s="39"/>
      <c r="G17" s="39"/>
      <c r="H17" s="43"/>
    </row>
    <row r="18" spans="2:8" x14ac:dyDescent="0.2">
      <c r="B18" s="94" t="s">
        <v>6</v>
      </c>
      <c r="C18" s="95"/>
      <c r="D18" s="95"/>
      <c r="E18" s="51">
        <f>ROUND(SUMPRODUCT((Reference!$C$10:$C$83=Calculator!$F$8)*(System=Calculator!$F$9)*Reference!E$10:E$83),2)</f>
        <v>41.32</v>
      </c>
      <c r="F18" s="51">
        <f>ROUND(SUMPRODUCT((Reference!$C$10:$C$83=Calculator!$F$8)*(System=Calculator!$F$9)*Reference!M$10:M$83),2)</f>
        <v>51.12</v>
      </c>
      <c r="G18" s="51">
        <f>F18-E18</f>
        <v>9.7999999999999972</v>
      </c>
      <c r="H18" s="55">
        <f>IFERROR(F18/E18-1,"")</f>
        <v>0.23717328170377527</v>
      </c>
    </row>
    <row r="19" spans="2:8" x14ac:dyDescent="0.2">
      <c r="B19" s="94" t="s">
        <v>7</v>
      </c>
      <c r="C19" s="95"/>
      <c r="D19" s="95"/>
      <c r="E19" s="52">
        <f>ROUND(SUMPRODUCT((Reference!$C$10:$C$83=Calculator!$F$8)*(System=Calculator!$F$9)*Reference!F$10:F$83),2)</f>
        <v>0</v>
      </c>
      <c r="F19" s="52">
        <f>ROUND(SUMPRODUCT((Reference!$C$10:$C$83=Calculator!$F$8)*(System=Calculator!$F$9)*Reference!N$10:N$83),2)</f>
        <v>0</v>
      </c>
      <c r="G19" s="52">
        <f>F19-E19</f>
        <v>0</v>
      </c>
      <c r="H19" s="55" t="str">
        <f>IFERROR(F19/E19-1,"")</f>
        <v/>
      </c>
    </row>
    <row r="20" spans="2:8" ht="7.5" customHeight="1" x14ac:dyDescent="0.2">
      <c r="B20" s="92"/>
      <c r="C20" s="93"/>
      <c r="D20" s="93"/>
      <c r="E20" s="44"/>
      <c r="F20" s="44"/>
      <c r="G20" s="44"/>
      <c r="H20" s="55"/>
    </row>
    <row r="21" spans="2:8" x14ac:dyDescent="0.2">
      <c r="B21" s="94" t="s">
        <v>99</v>
      </c>
      <c r="C21" s="95"/>
      <c r="D21" s="95"/>
      <c r="E21" s="44"/>
      <c r="F21" s="44"/>
      <c r="G21" s="44"/>
      <c r="H21" s="55"/>
    </row>
    <row r="22" spans="2:8" x14ac:dyDescent="0.2">
      <c r="B22" s="73" t="s">
        <v>104</v>
      </c>
      <c r="C22" s="74"/>
      <c r="D22" s="74"/>
      <c r="E22" s="51">
        <f>ROUND(SUMPRODUCT((Reference!$C$10:$C$83=Calculator!$F$8)*(System=Calculator!$F$9)*Reference!G$10:G$83),2)*E40/100</f>
        <v>0</v>
      </c>
      <c r="F22" s="51">
        <f>ROUND(SUMPRODUCT((Reference!$C$10:$C$83=Calculator!$F$8)*(System=Calculator!$F$9)*Reference!$O$10:$O$83),2)*F40/100</f>
        <v>0</v>
      </c>
      <c r="G22" s="51">
        <f t="shared" ref="G22:G24" si="0">F22-E22</f>
        <v>0</v>
      </c>
      <c r="H22" s="55" t="str">
        <f t="shared" ref="H22:H25" si="1">IFERROR(F22/E22-1,"")</f>
        <v/>
      </c>
    </row>
    <row r="23" spans="2:8" x14ac:dyDescent="0.2">
      <c r="B23" s="73" t="s">
        <v>9</v>
      </c>
      <c r="C23" s="74"/>
      <c r="D23" s="74"/>
      <c r="E23" s="52">
        <f>ROUND(SUMPRODUCT((Reference!$C$10:$C$83=Calculator!$F$8)*(System=Calculator!$F$9)*Reference!H$10:H$83),2)*E41/100</f>
        <v>0</v>
      </c>
      <c r="F23" s="52">
        <f>ROUND(SUMPRODUCT((Reference!$C$10:$C$83=Calculator!$F$8)*(System=Calculator!$F$9)*Reference!$P$10:$P$83),2)*F41/100</f>
        <v>0</v>
      </c>
      <c r="G23" s="52">
        <f t="shared" si="0"/>
        <v>0</v>
      </c>
      <c r="H23" s="55" t="str">
        <f t="shared" si="1"/>
        <v/>
      </c>
    </row>
    <row r="24" spans="2:8" x14ac:dyDescent="0.2">
      <c r="B24" s="73" t="s">
        <v>10</v>
      </c>
      <c r="C24" s="74"/>
      <c r="D24" s="74"/>
      <c r="E24" s="53">
        <f>ROUND(SUMPRODUCT((Reference!$C$10:$C$83=Calculator!$F$8)*(System=Calculator!$F$9)*Reference!I$10:I$83),2)*E42/100</f>
        <v>0</v>
      </c>
      <c r="F24" s="53">
        <f>ROUND(SUMPRODUCT((Reference!$C$10:$C$83=Calculator!$F$8)*(System=Calculator!$F$9)*Reference!$Q$10:$Q$83),2)*F42/100</f>
        <v>0</v>
      </c>
      <c r="G24" s="53">
        <f t="shared" si="0"/>
        <v>0</v>
      </c>
      <c r="H24" s="56" t="str">
        <f t="shared" si="1"/>
        <v/>
      </c>
    </row>
    <row r="25" spans="2:8" x14ac:dyDescent="0.2">
      <c r="B25" s="45" t="s">
        <v>105</v>
      </c>
      <c r="C25" s="46"/>
      <c r="D25" s="46"/>
      <c r="E25" s="51">
        <f>SUM(E22:E24)</f>
        <v>0</v>
      </c>
      <c r="F25" s="51">
        <f t="shared" ref="F25:G25" si="2">SUM(F22:F24)</f>
        <v>0</v>
      </c>
      <c r="G25" s="51">
        <f t="shared" si="2"/>
        <v>0</v>
      </c>
      <c r="H25" s="55" t="str">
        <f t="shared" si="1"/>
        <v/>
      </c>
    </row>
    <row r="26" spans="2:8" ht="7.5" customHeight="1" x14ac:dyDescent="0.2">
      <c r="B26" s="42"/>
      <c r="C26" s="39"/>
      <c r="D26" s="39"/>
      <c r="E26" s="44"/>
      <c r="F26" s="44"/>
      <c r="G26" s="44"/>
      <c r="H26" s="55"/>
    </row>
    <row r="27" spans="2:8" x14ac:dyDescent="0.2">
      <c r="B27" s="75" t="s">
        <v>100</v>
      </c>
      <c r="C27" s="76"/>
      <c r="D27" s="76"/>
      <c r="E27" s="54">
        <f>SUM(E18:E19)+E25</f>
        <v>41.32</v>
      </c>
      <c r="F27" s="54">
        <f t="shared" ref="F27:G27" si="3">SUM(F18:F19)+F25</f>
        <v>51.12</v>
      </c>
      <c r="G27" s="54">
        <f t="shared" si="3"/>
        <v>9.7999999999999972</v>
      </c>
      <c r="H27" s="57">
        <f>IFERROR(F27/E27-1,"")</f>
        <v>0.23717328170377527</v>
      </c>
    </row>
    <row r="28" spans="2:8" hidden="1" x14ac:dyDescent="0.2">
      <c r="B28" s="68" t="s">
        <v>113</v>
      </c>
      <c r="C28" s="63"/>
      <c r="D28" s="63"/>
      <c r="E28" s="67">
        <f>+E27*0.05029</f>
        <v>2.0779828</v>
      </c>
      <c r="F28" s="67">
        <f>+F27*0.05029</f>
        <v>2.5708248</v>
      </c>
      <c r="G28" s="67">
        <f>+F28-E28</f>
        <v>0.492842</v>
      </c>
      <c r="H28" s="66">
        <f>IFERROR(F28/E28-1,"")</f>
        <v>0.2371732817037755</v>
      </c>
    </row>
    <row r="29" spans="2:8" hidden="1" x14ac:dyDescent="0.2">
      <c r="B29" s="62" t="s">
        <v>114</v>
      </c>
      <c r="C29" s="63"/>
      <c r="D29" s="63"/>
      <c r="E29" s="64">
        <f>+SUM(E27:E28)</f>
        <v>43.397982800000001</v>
      </c>
      <c r="F29" s="69">
        <f>+SUM(F27:F28)</f>
        <v>53.690824799999994</v>
      </c>
      <c r="G29" s="64">
        <f>+F29-E29</f>
        <v>10.292841999999993</v>
      </c>
      <c r="H29" s="65">
        <f>IFERROR(F29/E29-1,"")</f>
        <v>0.23717328170377527</v>
      </c>
    </row>
    <row r="30" spans="2:8" ht="7.5" customHeight="1" x14ac:dyDescent="0.2">
      <c r="B30" s="47"/>
      <c r="C30" s="48"/>
      <c r="D30" s="48"/>
      <c r="E30" s="49"/>
      <c r="F30" s="49"/>
      <c r="G30" s="49"/>
      <c r="H30" s="50"/>
    </row>
    <row r="32" spans="2:8" ht="15.75" outlineLevel="1" x14ac:dyDescent="0.25">
      <c r="B32" s="19" t="s">
        <v>101</v>
      </c>
      <c r="C32" s="29"/>
      <c r="D32" s="29"/>
      <c r="E32" s="29"/>
      <c r="F32" s="29"/>
      <c r="G32" s="29"/>
      <c r="H32" s="30"/>
    </row>
    <row r="33" spans="2:11" ht="6" customHeight="1" outlineLevel="1" x14ac:dyDescent="0.2"/>
    <row r="34" spans="2:11" outlineLevel="1" x14ac:dyDescent="0.2">
      <c r="B34" s="71" t="s">
        <v>102</v>
      </c>
      <c r="C34" s="72"/>
      <c r="D34" s="72"/>
      <c r="E34" s="31"/>
      <c r="F34" s="31"/>
      <c r="G34" s="31"/>
      <c r="H34" s="32"/>
      <c r="J34" s="34"/>
    </row>
    <row r="35" spans="2:11" outlineLevel="1" x14ac:dyDescent="0.2">
      <c r="B35" s="24" t="s">
        <v>8</v>
      </c>
      <c r="C35" s="24"/>
      <c r="D35" s="24"/>
      <c r="E35" s="26">
        <f>SUMPRODUCT((Reference!$C$10:$C$83=Calculator!$F$8)*(System=Calculator!$F$9)*Reference!J$10:J$83)</f>
        <v>400</v>
      </c>
      <c r="F35" s="26">
        <f>SUMPRODUCT((Reference!$C$10:$C$83=Calculator!$F$8)*(System=Calculator!$F$9)*Reference!R$10:R$83)</f>
        <v>400</v>
      </c>
    </row>
    <row r="36" spans="2:11" outlineLevel="1" x14ac:dyDescent="0.2">
      <c r="B36" s="24" t="s">
        <v>9</v>
      </c>
      <c r="C36" s="24"/>
      <c r="D36" s="24"/>
      <c r="E36" s="26">
        <f>SUMPRODUCT((Reference!$C$10:$C$83=Calculator!$F$8)*(System=Calculator!$F$9)*Reference!K$10:K$83)</f>
        <v>1000</v>
      </c>
      <c r="F36" s="26">
        <f>SUMPRODUCT((Reference!$C$10:$C$83=Calculator!$F$8)*(System=Calculator!$F$9)*Reference!S$10:S$83)</f>
        <v>1000</v>
      </c>
    </row>
    <row r="37" spans="2:11" outlineLevel="1" x14ac:dyDescent="0.2">
      <c r="B37" s="24" t="s">
        <v>10</v>
      </c>
      <c r="C37" s="24"/>
      <c r="D37" s="24"/>
      <c r="E37" s="25">
        <f>SUMPRODUCT((Reference!$C$10:$C$83=Calculator!$F$8)*(System=Calculator!$F$9)*Reference!L$10:L$83)</f>
        <v>1001</v>
      </c>
      <c r="F37" s="25">
        <f>SUMPRODUCT((Reference!$C$10:$C$83=Calculator!$F$8)*(System=Calculator!$F$9)*Reference!T$10:T$83)</f>
        <v>1001</v>
      </c>
    </row>
    <row r="38" spans="2:11" ht="6" customHeight="1" outlineLevel="1" x14ac:dyDescent="0.2"/>
    <row r="39" spans="2:11" outlineLevel="1" x14ac:dyDescent="0.2">
      <c r="B39" s="71" t="s">
        <v>103</v>
      </c>
      <c r="C39" s="72"/>
      <c r="D39" s="72"/>
      <c r="E39" s="31"/>
      <c r="F39" s="31"/>
      <c r="G39" s="31"/>
      <c r="H39" s="32"/>
      <c r="K39" s="33"/>
    </row>
    <row r="40" spans="2:11" outlineLevel="1" x14ac:dyDescent="0.2">
      <c r="B40" s="24" t="s">
        <v>8</v>
      </c>
      <c r="C40" s="24"/>
      <c r="D40" s="24"/>
      <c r="E40" s="26">
        <f>IF($F$10&lt;=E$35,$F$10,E$35)</f>
        <v>400</v>
      </c>
      <c r="F40" s="26">
        <f>IF($F$10&lt;=F$35,$F$10,F$35)</f>
        <v>400</v>
      </c>
    </row>
    <row r="41" spans="2:11" outlineLevel="1" x14ac:dyDescent="0.2">
      <c r="B41" s="24" t="s">
        <v>9</v>
      </c>
      <c r="C41" s="24"/>
      <c r="D41" s="24"/>
      <c r="E41" s="26">
        <f>IF($F$10&lt;=E$35,0,IF($F$10&gt;=E$37,E$36-E$35,$F$10-E$35))</f>
        <v>0</v>
      </c>
      <c r="F41" s="26">
        <f>IF($F$10&lt;=F$35,0,IF($F$10&gt;=F$37,F$36-F$35,$F$10-F$35))</f>
        <v>0</v>
      </c>
      <c r="I41" s="25"/>
    </row>
    <row r="42" spans="2:11" outlineLevel="1" x14ac:dyDescent="0.2">
      <c r="B42" s="24" t="s">
        <v>10</v>
      </c>
      <c r="C42" s="24"/>
      <c r="D42" s="24"/>
      <c r="E42" s="26">
        <f>IF(F10&gt;=E$37,$F$10-E$36,0)</f>
        <v>0</v>
      </c>
      <c r="F42" s="26">
        <f>IF(F10&gt;=F$37,$F$10-F$36,0)</f>
        <v>0</v>
      </c>
    </row>
  </sheetData>
  <mergeCells count="18">
    <mergeCell ref="B22:D22"/>
    <mergeCell ref="F8:H8"/>
    <mergeCell ref="F9:H9"/>
    <mergeCell ref="F10:H10"/>
    <mergeCell ref="F15:F16"/>
    <mergeCell ref="E15:E16"/>
    <mergeCell ref="B15:D16"/>
    <mergeCell ref="G15:H15"/>
    <mergeCell ref="B17:D17"/>
    <mergeCell ref="B18:D18"/>
    <mergeCell ref="B19:D19"/>
    <mergeCell ref="B20:D20"/>
    <mergeCell ref="B21:D21"/>
    <mergeCell ref="B39:D39"/>
    <mergeCell ref="B23:D23"/>
    <mergeCell ref="B24:D24"/>
    <mergeCell ref="B27:D27"/>
    <mergeCell ref="B34:D34"/>
  </mergeCells>
  <phoneticPr fontId="14" type="noConversion"/>
  <dataValidations count="1">
    <dataValidation type="list" allowBlank="1" showInputMessage="1" showErrorMessage="1" sqref="F8:H8" xr:uid="{F4A5F4A6-C572-4164-BB92-79E8C69CBD62}">
      <formula1>Class</formula1>
    </dataValidation>
  </dataValidations>
  <pageMargins left="0.7" right="0.7" top="0.75" bottom="0.75" header="0.3" footer="0.3"/>
  <pageSetup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70DC25-44B4-4098-95BB-056665414BF9}">
          <x14:formula1>
            <xm:f>OFFSET(Reference!$C$9,MATCH(Reference!$D$6,Reference!$C$10:$C$83,0),1,COUNTIF(Reference!$C$10:$C$83,Reference!$D$6),1)</xm:f>
          </x14:formula1>
          <xm:sqref>F9:H9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60F6F-F370-4369-9407-FABB2493217E}">
  <dimension ref="B1:U89"/>
  <sheetViews>
    <sheetView showGridLines="0" workbookViewId="0">
      <selection activeCell="G78" sqref="G78"/>
    </sheetView>
  </sheetViews>
  <sheetFormatPr defaultRowHeight="12.75" x14ac:dyDescent="0.2"/>
  <cols>
    <col min="1" max="1" width="1.7109375" style="1" customWidth="1"/>
    <col min="2" max="2" width="5.7109375" style="1" customWidth="1"/>
    <col min="3" max="3" width="27.42578125" style="1" customWidth="1"/>
    <col min="4" max="4" width="31.5703125" style="1" customWidth="1"/>
    <col min="5" max="20" width="10.7109375" style="1" customWidth="1"/>
    <col min="21" max="16384" width="9.140625" style="1"/>
  </cols>
  <sheetData>
    <row r="1" spans="2:20" ht="25.5" x14ac:dyDescent="0.35">
      <c r="B1" s="2" t="str">
        <f>[1]Assumptions!B1</f>
        <v>Mason County PUD #1</v>
      </c>
    </row>
    <row r="2" spans="2:20" ht="23.25" x14ac:dyDescent="0.35">
      <c r="B2" s="3" t="str">
        <f>[1]Assumptions!B2</f>
        <v>Water Rate Study</v>
      </c>
    </row>
    <row r="3" spans="2:20" ht="18" x14ac:dyDescent="0.25">
      <c r="B3" s="4" t="s">
        <v>90</v>
      </c>
    </row>
    <row r="6" spans="2:20" x14ac:dyDescent="0.2">
      <c r="C6" s="18" t="s">
        <v>96</v>
      </c>
      <c r="D6" s="1" t="str">
        <f>Calculator!F8</f>
        <v>Residential / Small Commercial</v>
      </c>
    </row>
    <row r="7" spans="2:20" ht="16.5" x14ac:dyDescent="0.3">
      <c r="E7" s="98" t="s">
        <v>11</v>
      </c>
      <c r="F7" s="99"/>
      <c r="G7" s="99"/>
      <c r="H7" s="99"/>
      <c r="I7" s="99"/>
      <c r="J7" s="99"/>
      <c r="K7" s="99"/>
      <c r="L7" s="100"/>
      <c r="M7" s="98" t="s">
        <v>12</v>
      </c>
      <c r="N7" s="99"/>
      <c r="O7" s="99"/>
      <c r="P7" s="99"/>
      <c r="Q7" s="99"/>
      <c r="R7" s="99"/>
      <c r="S7" s="99"/>
      <c r="T7" s="100"/>
    </row>
    <row r="8" spans="2:20" x14ac:dyDescent="0.2">
      <c r="C8" s="105" t="s">
        <v>1</v>
      </c>
      <c r="D8" s="107" t="s">
        <v>2</v>
      </c>
      <c r="E8" s="103" t="s">
        <v>6</v>
      </c>
      <c r="F8" s="101" t="s">
        <v>7</v>
      </c>
      <c r="G8" s="101" t="s">
        <v>3</v>
      </c>
      <c r="H8" s="101" t="s">
        <v>4</v>
      </c>
      <c r="I8" s="101" t="s">
        <v>5</v>
      </c>
      <c r="J8" s="101" t="s">
        <v>8</v>
      </c>
      <c r="K8" s="101" t="s">
        <v>9</v>
      </c>
      <c r="L8" s="96" t="s">
        <v>10</v>
      </c>
      <c r="M8" s="103" t="s">
        <v>6</v>
      </c>
      <c r="N8" s="101" t="s">
        <v>7</v>
      </c>
      <c r="O8" s="101" t="s">
        <v>3</v>
      </c>
      <c r="P8" s="101" t="s">
        <v>4</v>
      </c>
      <c r="Q8" s="101" t="s">
        <v>5</v>
      </c>
      <c r="R8" s="101" t="s">
        <v>8</v>
      </c>
      <c r="S8" s="101" t="s">
        <v>9</v>
      </c>
      <c r="T8" s="96" t="s">
        <v>10</v>
      </c>
    </row>
    <row r="9" spans="2:20" x14ac:dyDescent="0.2">
      <c r="C9" s="106"/>
      <c r="D9" s="108"/>
      <c r="E9" s="104"/>
      <c r="F9" s="102"/>
      <c r="G9" s="102"/>
      <c r="H9" s="102"/>
      <c r="I9" s="102"/>
      <c r="J9" s="102"/>
      <c r="K9" s="102"/>
      <c r="L9" s="97"/>
      <c r="M9" s="104"/>
      <c r="N9" s="102"/>
      <c r="O9" s="102"/>
      <c r="P9" s="102"/>
      <c r="Q9" s="102"/>
      <c r="R9" s="102"/>
      <c r="S9" s="102"/>
      <c r="T9" s="97"/>
    </row>
    <row r="10" spans="2:20" x14ac:dyDescent="0.2">
      <c r="C10" s="5" t="s">
        <v>84</v>
      </c>
      <c r="D10" s="7" t="s">
        <v>13</v>
      </c>
      <c r="E10" s="9">
        <v>41.32</v>
      </c>
      <c r="F10" s="11">
        <v>0</v>
      </c>
      <c r="G10" s="11">
        <v>0</v>
      </c>
      <c r="H10" s="11">
        <v>1.96</v>
      </c>
      <c r="I10" s="11">
        <v>2.44</v>
      </c>
      <c r="J10" s="13">
        <v>400</v>
      </c>
      <c r="K10" s="13">
        <v>1000</v>
      </c>
      <c r="L10" s="17">
        <f>K10+1</f>
        <v>1001</v>
      </c>
      <c r="M10" s="9">
        <v>51.120000000000005</v>
      </c>
      <c r="N10" s="11">
        <v>0</v>
      </c>
      <c r="O10" s="11">
        <v>0</v>
      </c>
      <c r="P10" s="11">
        <v>2.0503418443784653</v>
      </c>
      <c r="Q10" s="11">
        <v>2.5524663776956404</v>
      </c>
      <c r="R10" s="13">
        <v>400</v>
      </c>
      <c r="S10" s="13">
        <v>1000</v>
      </c>
      <c r="T10" s="17">
        <f>S10+1</f>
        <v>1001</v>
      </c>
    </row>
    <row r="11" spans="2:20" x14ac:dyDescent="0.2">
      <c r="C11" s="5" t="s">
        <v>84</v>
      </c>
      <c r="D11" s="7" t="s">
        <v>14</v>
      </c>
      <c r="E11" s="9">
        <v>41.32</v>
      </c>
      <c r="F11" s="11">
        <v>11</v>
      </c>
      <c r="G11" s="11">
        <v>0</v>
      </c>
      <c r="H11" s="11">
        <v>1.96</v>
      </c>
      <c r="I11" s="11">
        <v>2.44</v>
      </c>
      <c r="J11" s="13">
        <v>400</v>
      </c>
      <c r="K11" s="13">
        <v>1000</v>
      </c>
      <c r="L11" s="17">
        <f t="shared" ref="L11:L69" si="0">K11+1</f>
        <v>1001</v>
      </c>
      <c r="M11" s="9">
        <v>51.120000000000005</v>
      </c>
      <c r="N11" s="11">
        <v>0</v>
      </c>
      <c r="O11" s="11">
        <v>0</v>
      </c>
      <c r="P11" s="11">
        <v>2.0503418443784653</v>
      </c>
      <c r="Q11" s="11">
        <v>2.5524663776956404</v>
      </c>
      <c r="R11" s="13">
        <v>400</v>
      </c>
      <c r="S11" s="13">
        <v>1000</v>
      </c>
      <c r="T11" s="17">
        <f t="shared" ref="T11:T69" si="1">S11+1</f>
        <v>1001</v>
      </c>
    </row>
    <row r="12" spans="2:20" x14ac:dyDescent="0.2">
      <c r="C12" s="5" t="s">
        <v>84</v>
      </c>
      <c r="D12" s="7" t="s">
        <v>15</v>
      </c>
      <c r="E12" s="9">
        <v>41.32</v>
      </c>
      <c r="F12" s="11">
        <v>0</v>
      </c>
      <c r="G12" s="11">
        <v>0</v>
      </c>
      <c r="H12" s="11">
        <v>1.96</v>
      </c>
      <c r="I12" s="11">
        <v>2.44</v>
      </c>
      <c r="J12" s="13">
        <v>400</v>
      </c>
      <c r="K12" s="13">
        <v>1000</v>
      </c>
      <c r="L12" s="17">
        <f t="shared" si="0"/>
        <v>1001</v>
      </c>
      <c r="M12" s="9">
        <v>51.120000000000005</v>
      </c>
      <c r="N12" s="11">
        <v>0</v>
      </c>
      <c r="O12" s="11">
        <v>0</v>
      </c>
      <c r="P12" s="11">
        <v>2.0503418443784653</v>
      </c>
      <c r="Q12" s="11">
        <v>2.5524663776956404</v>
      </c>
      <c r="R12" s="13">
        <v>400</v>
      </c>
      <c r="S12" s="13">
        <v>1000</v>
      </c>
      <c r="T12" s="17">
        <f t="shared" si="1"/>
        <v>1001</v>
      </c>
    </row>
    <row r="13" spans="2:20" x14ac:dyDescent="0.2">
      <c r="C13" s="5" t="s">
        <v>84</v>
      </c>
      <c r="D13" s="7" t="s">
        <v>16</v>
      </c>
      <c r="E13" s="9">
        <v>41.32</v>
      </c>
      <c r="F13" s="11">
        <v>13</v>
      </c>
      <c r="G13" s="11">
        <v>0</v>
      </c>
      <c r="H13" s="11">
        <v>1.96</v>
      </c>
      <c r="I13" s="11">
        <v>2.44</v>
      </c>
      <c r="J13" s="13">
        <v>400</v>
      </c>
      <c r="K13" s="13">
        <v>1000</v>
      </c>
      <c r="L13" s="17">
        <f t="shared" si="0"/>
        <v>1001</v>
      </c>
      <c r="M13" s="9">
        <v>51.120000000000005</v>
      </c>
      <c r="N13" s="11">
        <v>0</v>
      </c>
      <c r="O13" s="11">
        <v>0</v>
      </c>
      <c r="P13" s="11">
        <v>2.0503418443784653</v>
      </c>
      <c r="Q13" s="11">
        <v>2.5524663776956404</v>
      </c>
      <c r="R13" s="13">
        <v>400</v>
      </c>
      <c r="S13" s="13">
        <v>1000</v>
      </c>
      <c r="T13" s="17">
        <f t="shared" si="1"/>
        <v>1001</v>
      </c>
    </row>
    <row r="14" spans="2:20" x14ac:dyDescent="0.2">
      <c r="C14" s="5" t="s">
        <v>84</v>
      </c>
      <c r="D14" s="7" t="s">
        <v>17</v>
      </c>
      <c r="E14" s="9">
        <v>41.32</v>
      </c>
      <c r="F14" s="11">
        <v>0</v>
      </c>
      <c r="G14" s="11">
        <v>0</v>
      </c>
      <c r="H14" s="11">
        <v>1.96</v>
      </c>
      <c r="I14" s="11">
        <v>2.44</v>
      </c>
      <c r="J14" s="13">
        <v>400</v>
      </c>
      <c r="K14" s="13">
        <v>1000</v>
      </c>
      <c r="L14" s="17">
        <f t="shared" si="0"/>
        <v>1001</v>
      </c>
      <c r="M14" s="9">
        <v>51.120000000000005</v>
      </c>
      <c r="N14" s="11">
        <v>0</v>
      </c>
      <c r="O14" s="11">
        <v>0</v>
      </c>
      <c r="P14" s="11">
        <v>2.0503418443784653</v>
      </c>
      <c r="Q14" s="11">
        <v>2.5524663776956404</v>
      </c>
      <c r="R14" s="13">
        <v>400</v>
      </c>
      <c r="S14" s="13">
        <v>1000</v>
      </c>
      <c r="T14" s="17">
        <f t="shared" si="1"/>
        <v>1001</v>
      </c>
    </row>
    <row r="15" spans="2:20" x14ac:dyDescent="0.2">
      <c r="C15" s="5" t="s">
        <v>84</v>
      </c>
      <c r="D15" s="7" t="s">
        <v>18</v>
      </c>
      <c r="E15" s="9">
        <v>41.32</v>
      </c>
      <c r="F15" s="11">
        <v>8.75</v>
      </c>
      <c r="G15" s="11">
        <v>0</v>
      </c>
      <c r="H15" s="11">
        <v>1.96</v>
      </c>
      <c r="I15" s="11">
        <v>2.44</v>
      </c>
      <c r="J15" s="13">
        <v>400</v>
      </c>
      <c r="K15" s="13">
        <v>1000</v>
      </c>
      <c r="L15" s="17">
        <f t="shared" si="0"/>
        <v>1001</v>
      </c>
      <c r="M15" s="9">
        <v>51.120000000000005</v>
      </c>
      <c r="N15" s="11">
        <v>0</v>
      </c>
      <c r="O15" s="11">
        <v>0</v>
      </c>
      <c r="P15" s="11">
        <v>2.0503418443784653</v>
      </c>
      <c r="Q15" s="11">
        <v>2.5524663776956404</v>
      </c>
      <c r="R15" s="13">
        <v>400</v>
      </c>
      <c r="S15" s="13">
        <v>1000</v>
      </c>
      <c r="T15" s="17">
        <f t="shared" si="1"/>
        <v>1001</v>
      </c>
    </row>
    <row r="16" spans="2:20" x14ac:dyDescent="0.2">
      <c r="C16" s="5" t="s">
        <v>84</v>
      </c>
      <c r="D16" s="7" t="s">
        <v>19</v>
      </c>
      <c r="E16" s="9">
        <v>41.32</v>
      </c>
      <c r="F16" s="11">
        <v>0</v>
      </c>
      <c r="G16" s="11">
        <v>0</v>
      </c>
      <c r="H16" s="11">
        <v>1.96</v>
      </c>
      <c r="I16" s="11">
        <v>2.44</v>
      </c>
      <c r="J16" s="13">
        <v>400</v>
      </c>
      <c r="K16" s="13">
        <v>1000</v>
      </c>
      <c r="L16" s="17">
        <f t="shared" si="0"/>
        <v>1001</v>
      </c>
      <c r="M16" s="9">
        <v>51.120000000000005</v>
      </c>
      <c r="N16" s="11">
        <v>0</v>
      </c>
      <c r="O16" s="11">
        <v>0</v>
      </c>
      <c r="P16" s="11">
        <v>2.0503418443784653</v>
      </c>
      <c r="Q16" s="11">
        <v>2.5524663776956404</v>
      </c>
      <c r="R16" s="13">
        <v>400</v>
      </c>
      <c r="S16" s="13">
        <v>1000</v>
      </c>
      <c r="T16" s="17">
        <f t="shared" si="1"/>
        <v>1001</v>
      </c>
    </row>
    <row r="17" spans="3:21" x14ac:dyDescent="0.2">
      <c r="C17" s="5" t="s">
        <v>84</v>
      </c>
      <c r="D17" s="7" t="s">
        <v>20</v>
      </c>
      <c r="E17" s="9">
        <v>41.32</v>
      </c>
      <c r="F17" s="11">
        <v>11</v>
      </c>
      <c r="G17" s="11">
        <v>0</v>
      </c>
      <c r="H17" s="11">
        <v>1.96</v>
      </c>
      <c r="I17" s="11">
        <v>2.44</v>
      </c>
      <c r="J17" s="13">
        <v>400</v>
      </c>
      <c r="K17" s="13">
        <v>1000</v>
      </c>
      <c r="L17" s="17">
        <f t="shared" si="0"/>
        <v>1001</v>
      </c>
      <c r="M17" s="9">
        <v>51.120000000000005</v>
      </c>
      <c r="N17" s="11">
        <v>0</v>
      </c>
      <c r="O17" s="11">
        <v>0</v>
      </c>
      <c r="P17" s="11">
        <v>2.0503418443784653</v>
      </c>
      <c r="Q17" s="11">
        <v>2.5524663776956404</v>
      </c>
      <c r="R17" s="13">
        <v>400</v>
      </c>
      <c r="S17" s="13">
        <v>1000</v>
      </c>
      <c r="T17" s="17">
        <f t="shared" si="1"/>
        <v>1001</v>
      </c>
    </row>
    <row r="18" spans="3:21" x14ac:dyDescent="0.2">
      <c r="C18" s="5" t="s">
        <v>84</v>
      </c>
      <c r="D18" s="7" t="s">
        <v>21</v>
      </c>
      <c r="E18" s="9">
        <v>41.32</v>
      </c>
      <c r="F18" s="11">
        <v>0</v>
      </c>
      <c r="G18" s="11">
        <v>0</v>
      </c>
      <c r="H18" s="11">
        <v>1.96</v>
      </c>
      <c r="I18" s="11">
        <v>2.44</v>
      </c>
      <c r="J18" s="13">
        <v>400</v>
      </c>
      <c r="K18" s="13">
        <v>1000</v>
      </c>
      <c r="L18" s="17">
        <f t="shared" si="0"/>
        <v>1001</v>
      </c>
      <c r="M18" s="9">
        <v>51.120000000000005</v>
      </c>
      <c r="N18" s="11">
        <v>0</v>
      </c>
      <c r="O18" s="11">
        <v>0</v>
      </c>
      <c r="P18" s="11">
        <v>2.0503418443784653</v>
      </c>
      <c r="Q18" s="11">
        <v>2.5524663776956404</v>
      </c>
      <c r="R18" s="13">
        <v>400</v>
      </c>
      <c r="S18" s="13">
        <v>1000</v>
      </c>
      <c r="T18" s="17">
        <f t="shared" si="1"/>
        <v>1001</v>
      </c>
    </row>
    <row r="19" spans="3:21" x14ac:dyDescent="0.2">
      <c r="C19" s="5" t="s">
        <v>84</v>
      </c>
      <c r="D19" s="7" t="s">
        <v>22</v>
      </c>
      <c r="E19" s="9">
        <v>41.32</v>
      </c>
      <c r="F19" s="11">
        <v>26</v>
      </c>
      <c r="G19" s="11">
        <v>0</v>
      </c>
      <c r="H19" s="11">
        <v>1.96</v>
      </c>
      <c r="I19" s="11">
        <v>2.44</v>
      </c>
      <c r="J19" s="13">
        <v>400</v>
      </c>
      <c r="K19" s="13">
        <v>1000</v>
      </c>
      <c r="L19" s="17">
        <f t="shared" si="0"/>
        <v>1001</v>
      </c>
      <c r="M19" s="9">
        <v>51.120000000000005</v>
      </c>
      <c r="N19" s="11">
        <v>0</v>
      </c>
      <c r="O19" s="11">
        <v>0</v>
      </c>
      <c r="P19" s="11">
        <v>2.0503418443784653</v>
      </c>
      <c r="Q19" s="11">
        <v>2.5524663776956404</v>
      </c>
      <c r="R19" s="13">
        <v>400</v>
      </c>
      <c r="S19" s="13">
        <v>1000</v>
      </c>
      <c r="T19" s="17">
        <f t="shared" si="1"/>
        <v>1001</v>
      </c>
    </row>
    <row r="20" spans="3:21" x14ac:dyDescent="0.2">
      <c r="C20" s="5" t="s">
        <v>84</v>
      </c>
      <c r="D20" s="7" t="s">
        <v>23</v>
      </c>
      <c r="E20" s="9">
        <v>41.32</v>
      </c>
      <c r="F20" s="11">
        <v>0</v>
      </c>
      <c r="G20" s="11">
        <v>0</v>
      </c>
      <c r="H20" s="11">
        <v>1.96</v>
      </c>
      <c r="I20" s="11">
        <v>2.44</v>
      </c>
      <c r="J20" s="13">
        <v>400</v>
      </c>
      <c r="K20" s="13">
        <v>1000</v>
      </c>
      <c r="L20" s="17">
        <f t="shared" si="0"/>
        <v>1001</v>
      </c>
      <c r="M20" s="9">
        <v>51.120000000000005</v>
      </c>
      <c r="N20" s="11">
        <v>0</v>
      </c>
      <c r="O20" s="11">
        <v>0</v>
      </c>
      <c r="P20" s="11">
        <v>2.0503418443784653</v>
      </c>
      <c r="Q20" s="11">
        <v>2.5524663776956404</v>
      </c>
      <c r="R20" s="13">
        <v>400</v>
      </c>
      <c r="S20" s="13">
        <v>1000</v>
      </c>
      <c r="T20" s="17">
        <f t="shared" si="1"/>
        <v>1001</v>
      </c>
    </row>
    <row r="21" spans="3:21" x14ac:dyDescent="0.2">
      <c r="C21" s="5" t="s">
        <v>84</v>
      </c>
      <c r="D21" s="7" t="s">
        <v>24</v>
      </c>
      <c r="E21" s="9">
        <v>41.32</v>
      </c>
      <c r="F21" s="11">
        <v>0</v>
      </c>
      <c r="G21" s="11">
        <v>0</v>
      </c>
      <c r="H21" s="11">
        <v>1.96</v>
      </c>
      <c r="I21" s="11">
        <v>2.44</v>
      </c>
      <c r="J21" s="13">
        <v>400</v>
      </c>
      <c r="K21" s="13">
        <v>1000</v>
      </c>
      <c r="L21" s="17">
        <f t="shared" si="0"/>
        <v>1001</v>
      </c>
      <c r="M21" s="9">
        <v>51.120000000000005</v>
      </c>
      <c r="N21" s="11">
        <v>0</v>
      </c>
      <c r="O21" s="11">
        <v>0</v>
      </c>
      <c r="P21" s="11">
        <v>2.0503418443784653</v>
      </c>
      <c r="Q21" s="11">
        <v>2.5524663776956404</v>
      </c>
      <c r="R21" s="13">
        <v>400</v>
      </c>
      <c r="S21" s="13">
        <v>1000</v>
      </c>
      <c r="T21" s="17">
        <f t="shared" si="1"/>
        <v>1001</v>
      </c>
    </row>
    <row r="22" spans="3:21" x14ac:dyDescent="0.2">
      <c r="C22" s="5" t="s">
        <v>84</v>
      </c>
      <c r="D22" s="7" t="s">
        <v>25</v>
      </c>
      <c r="E22" s="9">
        <v>41.32</v>
      </c>
      <c r="F22" s="11">
        <v>0</v>
      </c>
      <c r="G22" s="11">
        <v>0</v>
      </c>
      <c r="H22" s="11">
        <v>1.96</v>
      </c>
      <c r="I22" s="11">
        <v>2.44</v>
      </c>
      <c r="J22" s="13">
        <v>400</v>
      </c>
      <c r="K22" s="13">
        <v>1000</v>
      </c>
      <c r="L22" s="17">
        <f t="shared" si="0"/>
        <v>1001</v>
      </c>
      <c r="M22" s="9">
        <v>51.120000000000005</v>
      </c>
      <c r="N22" s="11">
        <v>0</v>
      </c>
      <c r="O22" s="11">
        <v>0</v>
      </c>
      <c r="P22" s="11">
        <v>2.0503418443784653</v>
      </c>
      <c r="Q22" s="11">
        <v>2.5524663776956404</v>
      </c>
      <c r="R22" s="13">
        <v>400</v>
      </c>
      <c r="S22" s="13">
        <v>1000</v>
      </c>
      <c r="T22" s="17">
        <f t="shared" si="1"/>
        <v>1001</v>
      </c>
    </row>
    <row r="23" spans="3:21" x14ac:dyDescent="0.2">
      <c r="C23" s="5" t="s">
        <v>84</v>
      </c>
      <c r="D23" s="7" t="s">
        <v>26</v>
      </c>
      <c r="E23" s="9">
        <v>41.32</v>
      </c>
      <c r="F23" s="11">
        <v>27</v>
      </c>
      <c r="G23" s="11">
        <v>0</v>
      </c>
      <c r="H23" s="11">
        <v>1.96</v>
      </c>
      <c r="I23" s="11">
        <v>2.44</v>
      </c>
      <c r="J23" s="13">
        <v>400</v>
      </c>
      <c r="K23" s="13">
        <v>1000</v>
      </c>
      <c r="L23" s="17">
        <f t="shared" si="0"/>
        <v>1001</v>
      </c>
      <c r="M23" s="9">
        <v>51.120000000000005</v>
      </c>
      <c r="N23" s="11">
        <v>0</v>
      </c>
      <c r="O23" s="11">
        <v>0</v>
      </c>
      <c r="P23" s="11">
        <v>2.0503418443784653</v>
      </c>
      <c r="Q23" s="11">
        <v>2.5524663776956404</v>
      </c>
      <c r="R23" s="13">
        <v>400</v>
      </c>
      <c r="S23" s="13">
        <v>1000</v>
      </c>
      <c r="T23" s="17">
        <f t="shared" si="1"/>
        <v>1001</v>
      </c>
    </row>
    <row r="24" spans="3:21" x14ac:dyDescent="0.2">
      <c r="C24" s="5" t="s">
        <v>84</v>
      </c>
      <c r="D24" s="7" t="s">
        <v>27</v>
      </c>
      <c r="E24" s="9">
        <v>41.32</v>
      </c>
      <c r="F24" s="11">
        <v>27</v>
      </c>
      <c r="G24" s="11">
        <v>0</v>
      </c>
      <c r="H24" s="11">
        <v>1.96</v>
      </c>
      <c r="I24" s="11">
        <v>2.44</v>
      </c>
      <c r="J24" s="13">
        <v>400</v>
      </c>
      <c r="K24" s="13">
        <v>1000</v>
      </c>
      <c r="L24" s="17">
        <f t="shared" si="0"/>
        <v>1001</v>
      </c>
      <c r="M24" s="9">
        <v>51.120000000000005</v>
      </c>
      <c r="N24" s="11">
        <v>0</v>
      </c>
      <c r="O24" s="11">
        <v>0</v>
      </c>
      <c r="P24" s="11">
        <v>2.0503418443784653</v>
      </c>
      <c r="Q24" s="11">
        <v>2.5524663776956404</v>
      </c>
      <c r="R24" s="13">
        <v>400</v>
      </c>
      <c r="S24" s="13">
        <v>1000</v>
      </c>
      <c r="T24" s="17">
        <f t="shared" si="1"/>
        <v>1001</v>
      </c>
      <c r="U24" s="1" t="s">
        <v>111</v>
      </c>
    </row>
    <row r="25" spans="3:21" x14ac:dyDescent="0.2">
      <c r="C25" s="5" t="s">
        <v>84</v>
      </c>
      <c r="D25" s="7" t="s">
        <v>28</v>
      </c>
      <c r="E25" s="9">
        <v>41.32</v>
      </c>
      <c r="F25" s="11">
        <v>27</v>
      </c>
      <c r="G25" s="11">
        <v>0</v>
      </c>
      <c r="H25" s="11">
        <v>1.96</v>
      </c>
      <c r="I25" s="11">
        <v>2.44</v>
      </c>
      <c r="J25" s="13">
        <v>400</v>
      </c>
      <c r="K25" s="13">
        <v>1000</v>
      </c>
      <c r="L25" s="17">
        <f t="shared" si="0"/>
        <v>1001</v>
      </c>
      <c r="M25" s="9">
        <v>51.120000000000005</v>
      </c>
      <c r="N25" s="11">
        <v>0</v>
      </c>
      <c r="O25" s="11">
        <v>0</v>
      </c>
      <c r="P25" s="11">
        <v>2.0503418443784653</v>
      </c>
      <c r="Q25" s="11">
        <v>2.5524663776956404</v>
      </c>
      <c r="R25" s="13">
        <v>400</v>
      </c>
      <c r="S25" s="13">
        <v>1000</v>
      </c>
      <c r="T25" s="17">
        <f t="shared" si="1"/>
        <v>1001</v>
      </c>
      <c r="U25" s="1" t="s">
        <v>112</v>
      </c>
    </row>
    <row r="26" spans="3:21" x14ac:dyDescent="0.2">
      <c r="C26" s="5" t="s">
        <v>84</v>
      </c>
      <c r="D26" s="7" t="s">
        <v>29</v>
      </c>
      <c r="E26" s="9">
        <v>41.32</v>
      </c>
      <c r="F26" s="11">
        <v>0</v>
      </c>
      <c r="G26" s="11">
        <v>0</v>
      </c>
      <c r="H26" s="11">
        <v>1.96</v>
      </c>
      <c r="I26" s="11">
        <v>2.44</v>
      </c>
      <c r="J26" s="13">
        <v>400</v>
      </c>
      <c r="K26" s="13">
        <v>1000</v>
      </c>
      <c r="L26" s="17">
        <f t="shared" si="0"/>
        <v>1001</v>
      </c>
      <c r="M26" s="9">
        <v>51.120000000000005</v>
      </c>
      <c r="N26" s="11">
        <v>0</v>
      </c>
      <c r="O26" s="11">
        <v>0</v>
      </c>
      <c r="P26" s="11">
        <v>2.0503418443784653</v>
      </c>
      <c r="Q26" s="11">
        <v>2.5524663776956404</v>
      </c>
      <c r="R26" s="13">
        <v>400</v>
      </c>
      <c r="S26" s="13">
        <v>1000</v>
      </c>
      <c r="T26" s="17">
        <f t="shared" si="1"/>
        <v>1001</v>
      </c>
    </row>
    <row r="27" spans="3:21" x14ac:dyDescent="0.2">
      <c r="C27" s="5" t="s">
        <v>84</v>
      </c>
      <c r="D27" s="7" t="s">
        <v>30</v>
      </c>
      <c r="E27" s="9">
        <v>41.32</v>
      </c>
      <c r="F27" s="11">
        <v>7</v>
      </c>
      <c r="G27" s="11">
        <v>0</v>
      </c>
      <c r="H27" s="11">
        <v>1.96</v>
      </c>
      <c r="I27" s="11">
        <v>2.44</v>
      </c>
      <c r="J27" s="13">
        <v>400</v>
      </c>
      <c r="K27" s="13">
        <v>1000</v>
      </c>
      <c r="L27" s="17">
        <f t="shared" si="0"/>
        <v>1001</v>
      </c>
      <c r="M27" s="9">
        <v>51.120000000000005</v>
      </c>
      <c r="N27" s="11">
        <v>0</v>
      </c>
      <c r="O27" s="11">
        <v>0</v>
      </c>
      <c r="P27" s="11">
        <v>2.0503418443784653</v>
      </c>
      <c r="Q27" s="11">
        <v>2.5524663776956404</v>
      </c>
      <c r="R27" s="13">
        <v>400</v>
      </c>
      <c r="S27" s="13">
        <v>1000</v>
      </c>
      <c r="T27" s="17">
        <f t="shared" si="1"/>
        <v>1001</v>
      </c>
    </row>
    <row r="28" spans="3:21" x14ac:dyDescent="0.2">
      <c r="C28" s="5" t="s">
        <v>84</v>
      </c>
      <c r="D28" s="7" t="s">
        <v>31</v>
      </c>
      <c r="E28" s="9">
        <v>41.32</v>
      </c>
      <c r="F28" s="11">
        <v>0</v>
      </c>
      <c r="G28" s="11">
        <v>0</v>
      </c>
      <c r="H28" s="11">
        <v>1.96</v>
      </c>
      <c r="I28" s="11">
        <v>2.44</v>
      </c>
      <c r="J28" s="13">
        <v>400</v>
      </c>
      <c r="K28" s="13">
        <v>1000</v>
      </c>
      <c r="L28" s="17">
        <f t="shared" si="0"/>
        <v>1001</v>
      </c>
      <c r="M28" s="9">
        <v>51.120000000000005</v>
      </c>
      <c r="N28" s="11">
        <v>0</v>
      </c>
      <c r="O28" s="11">
        <v>0</v>
      </c>
      <c r="P28" s="11">
        <v>2.0503418443784653</v>
      </c>
      <c r="Q28" s="11">
        <v>2.5524663776956404</v>
      </c>
      <c r="R28" s="13">
        <v>400</v>
      </c>
      <c r="S28" s="13">
        <v>1000</v>
      </c>
      <c r="T28" s="17">
        <f t="shared" si="1"/>
        <v>1001</v>
      </c>
    </row>
    <row r="29" spans="3:21" x14ac:dyDescent="0.2">
      <c r="C29" s="5" t="s">
        <v>84</v>
      </c>
      <c r="D29" s="7" t="s">
        <v>32</v>
      </c>
      <c r="E29" s="9">
        <v>41.32</v>
      </c>
      <c r="F29" s="11">
        <v>18</v>
      </c>
      <c r="G29" s="11">
        <v>0</v>
      </c>
      <c r="H29" s="11">
        <v>1.96</v>
      </c>
      <c r="I29" s="11">
        <v>2.44</v>
      </c>
      <c r="J29" s="13">
        <v>400</v>
      </c>
      <c r="K29" s="13">
        <v>1000</v>
      </c>
      <c r="L29" s="17">
        <f t="shared" si="0"/>
        <v>1001</v>
      </c>
      <c r="M29" s="9">
        <v>51.120000000000005</v>
      </c>
      <c r="N29" s="11">
        <v>0</v>
      </c>
      <c r="O29" s="11">
        <v>0</v>
      </c>
      <c r="P29" s="11">
        <v>2.0503418443784653</v>
      </c>
      <c r="Q29" s="11">
        <v>2.5524663776956404</v>
      </c>
      <c r="R29" s="13">
        <v>400</v>
      </c>
      <c r="S29" s="13">
        <v>1000</v>
      </c>
      <c r="T29" s="17">
        <f t="shared" si="1"/>
        <v>1001</v>
      </c>
    </row>
    <row r="30" spans="3:21" x14ac:dyDescent="0.2">
      <c r="C30" s="5" t="s">
        <v>84</v>
      </c>
      <c r="D30" s="7" t="s">
        <v>33</v>
      </c>
      <c r="E30" s="9">
        <v>41.32</v>
      </c>
      <c r="F30" s="11">
        <v>0</v>
      </c>
      <c r="G30" s="11">
        <v>0</v>
      </c>
      <c r="H30" s="11">
        <v>1.96</v>
      </c>
      <c r="I30" s="11">
        <v>2.44</v>
      </c>
      <c r="J30" s="13">
        <v>400</v>
      </c>
      <c r="K30" s="13">
        <v>1000</v>
      </c>
      <c r="L30" s="17">
        <f t="shared" si="0"/>
        <v>1001</v>
      </c>
      <c r="M30" s="9">
        <v>51.120000000000005</v>
      </c>
      <c r="N30" s="11">
        <v>0</v>
      </c>
      <c r="O30" s="11">
        <v>0</v>
      </c>
      <c r="P30" s="11">
        <v>2.0503418443784653</v>
      </c>
      <c r="Q30" s="11">
        <v>2.5524663776956404</v>
      </c>
      <c r="R30" s="13">
        <v>400</v>
      </c>
      <c r="S30" s="13">
        <v>1000</v>
      </c>
      <c r="T30" s="17">
        <f t="shared" si="1"/>
        <v>1001</v>
      </c>
    </row>
    <row r="31" spans="3:21" x14ac:dyDescent="0.2">
      <c r="C31" s="5" t="s">
        <v>84</v>
      </c>
      <c r="D31" s="7" t="s">
        <v>34</v>
      </c>
      <c r="E31" s="9">
        <v>41.32</v>
      </c>
      <c r="F31" s="11">
        <v>19</v>
      </c>
      <c r="G31" s="11">
        <v>0</v>
      </c>
      <c r="H31" s="11">
        <v>1.96</v>
      </c>
      <c r="I31" s="11">
        <v>2.44</v>
      </c>
      <c r="J31" s="13">
        <v>400</v>
      </c>
      <c r="K31" s="13">
        <v>1000</v>
      </c>
      <c r="L31" s="17">
        <f t="shared" si="0"/>
        <v>1001</v>
      </c>
      <c r="M31" s="9">
        <v>51.120000000000005</v>
      </c>
      <c r="N31" s="11">
        <v>0</v>
      </c>
      <c r="O31" s="11">
        <v>0</v>
      </c>
      <c r="P31" s="11">
        <v>2.0503418443784653</v>
      </c>
      <c r="Q31" s="11">
        <v>2.5524663776956404</v>
      </c>
      <c r="R31" s="13">
        <v>400</v>
      </c>
      <c r="S31" s="13">
        <v>1000</v>
      </c>
      <c r="T31" s="17">
        <f t="shared" si="1"/>
        <v>1001</v>
      </c>
    </row>
    <row r="32" spans="3:21" x14ac:dyDescent="0.2">
      <c r="C32" s="5" t="s">
        <v>84</v>
      </c>
      <c r="D32" s="7" t="s">
        <v>35</v>
      </c>
      <c r="E32" s="9">
        <v>41.32</v>
      </c>
      <c r="F32" s="11">
        <v>6</v>
      </c>
      <c r="G32" s="11">
        <v>0</v>
      </c>
      <c r="H32" s="11">
        <v>1.96</v>
      </c>
      <c r="I32" s="11">
        <v>2.44</v>
      </c>
      <c r="J32" s="13">
        <v>400</v>
      </c>
      <c r="K32" s="13">
        <v>1000</v>
      </c>
      <c r="L32" s="17">
        <f t="shared" si="0"/>
        <v>1001</v>
      </c>
      <c r="M32" s="9">
        <v>51.120000000000005</v>
      </c>
      <c r="N32" s="11">
        <v>0</v>
      </c>
      <c r="O32" s="11">
        <v>0</v>
      </c>
      <c r="P32" s="11">
        <v>2.0503418443784653</v>
      </c>
      <c r="Q32" s="11">
        <v>2.5524663776956404</v>
      </c>
      <c r="R32" s="13">
        <v>400</v>
      </c>
      <c r="S32" s="13">
        <v>1000</v>
      </c>
      <c r="T32" s="17">
        <f t="shared" si="1"/>
        <v>1001</v>
      </c>
    </row>
    <row r="33" spans="3:20" x14ac:dyDescent="0.2">
      <c r="C33" s="5" t="s">
        <v>84</v>
      </c>
      <c r="D33" s="7" t="s">
        <v>36</v>
      </c>
      <c r="E33" s="9">
        <v>41.32</v>
      </c>
      <c r="F33" s="11">
        <v>21</v>
      </c>
      <c r="G33" s="11">
        <v>0</v>
      </c>
      <c r="H33" s="11">
        <v>1.96</v>
      </c>
      <c r="I33" s="11">
        <v>2.44</v>
      </c>
      <c r="J33" s="13">
        <v>400</v>
      </c>
      <c r="K33" s="13">
        <v>1000</v>
      </c>
      <c r="L33" s="17">
        <f t="shared" si="0"/>
        <v>1001</v>
      </c>
      <c r="M33" s="9">
        <v>51.120000000000005</v>
      </c>
      <c r="N33" s="11">
        <v>0</v>
      </c>
      <c r="O33" s="11">
        <v>0</v>
      </c>
      <c r="P33" s="11">
        <v>2.0503418443784653</v>
      </c>
      <c r="Q33" s="11">
        <v>2.5524663776956404</v>
      </c>
      <c r="R33" s="13">
        <v>400</v>
      </c>
      <c r="S33" s="13">
        <v>1000</v>
      </c>
      <c r="T33" s="17">
        <f t="shared" si="1"/>
        <v>1001</v>
      </c>
    </row>
    <row r="34" spans="3:20" x14ac:dyDescent="0.2">
      <c r="C34" s="5" t="s">
        <v>84</v>
      </c>
      <c r="D34" s="7" t="s">
        <v>37</v>
      </c>
      <c r="E34" s="9">
        <v>41.32</v>
      </c>
      <c r="F34" s="11">
        <v>0</v>
      </c>
      <c r="G34" s="11">
        <v>0</v>
      </c>
      <c r="H34" s="11">
        <v>1.96</v>
      </c>
      <c r="I34" s="11">
        <v>2.44</v>
      </c>
      <c r="J34" s="13">
        <v>400</v>
      </c>
      <c r="K34" s="13">
        <v>1000</v>
      </c>
      <c r="L34" s="17">
        <f t="shared" si="0"/>
        <v>1001</v>
      </c>
      <c r="M34" s="9">
        <v>51.120000000000005</v>
      </c>
      <c r="N34" s="11">
        <v>0</v>
      </c>
      <c r="O34" s="11">
        <v>0</v>
      </c>
      <c r="P34" s="11">
        <v>2.0503418443784653</v>
      </c>
      <c r="Q34" s="11">
        <v>2.5524663776956404</v>
      </c>
      <c r="R34" s="13">
        <v>400</v>
      </c>
      <c r="S34" s="13">
        <v>1000</v>
      </c>
      <c r="T34" s="17">
        <f t="shared" si="1"/>
        <v>1001</v>
      </c>
    </row>
    <row r="35" spans="3:20" x14ac:dyDescent="0.2">
      <c r="C35" s="5" t="s">
        <v>84</v>
      </c>
      <c r="D35" s="7" t="s">
        <v>38</v>
      </c>
      <c r="E35" s="9">
        <v>41.32</v>
      </c>
      <c r="F35" s="11">
        <v>27</v>
      </c>
      <c r="G35" s="11">
        <v>0</v>
      </c>
      <c r="H35" s="11">
        <v>1.96</v>
      </c>
      <c r="I35" s="11">
        <v>2.44</v>
      </c>
      <c r="J35" s="13">
        <v>400</v>
      </c>
      <c r="K35" s="13">
        <v>1000</v>
      </c>
      <c r="L35" s="17">
        <f t="shared" si="0"/>
        <v>1001</v>
      </c>
      <c r="M35" s="9">
        <v>51.120000000000005</v>
      </c>
      <c r="N35" s="11">
        <v>0</v>
      </c>
      <c r="O35" s="11">
        <v>0</v>
      </c>
      <c r="P35" s="11">
        <v>2.0503418443784653</v>
      </c>
      <c r="Q35" s="11">
        <v>2.5524663776956404</v>
      </c>
      <c r="R35" s="13">
        <v>400</v>
      </c>
      <c r="S35" s="13">
        <v>1000</v>
      </c>
      <c r="T35" s="17">
        <f t="shared" si="1"/>
        <v>1001</v>
      </c>
    </row>
    <row r="36" spans="3:20" x14ac:dyDescent="0.2">
      <c r="C36" s="5" t="s">
        <v>84</v>
      </c>
      <c r="D36" s="7" t="s">
        <v>39</v>
      </c>
      <c r="E36" s="9">
        <v>41.32</v>
      </c>
      <c r="F36" s="11">
        <v>0</v>
      </c>
      <c r="G36" s="11">
        <v>0</v>
      </c>
      <c r="H36" s="11">
        <v>1.96</v>
      </c>
      <c r="I36" s="11">
        <v>2.44</v>
      </c>
      <c r="J36" s="13">
        <v>400</v>
      </c>
      <c r="K36" s="13">
        <v>1000</v>
      </c>
      <c r="L36" s="17">
        <f t="shared" si="0"/>
        <v>1001</v>
      </c>
      <c r="M36" s="9">
        <v>51.120000000000005</v>
      </c>
      <c r="N36" s="11">
        <v>0</v>
      </c>
      <c r="O36" s="11">
        <v>0</v>
      </c>
      <c r="P36" s="11">
        <v>2.0503418443784653</v>
      </c>
      <c r="Q36" s="11">
        <v>2.5524663776956404</v>
      </c>
      <c r="R36" s="13">
        <v>400</v>
      </c>
      <c r="S36" s="13">
        <v>1000</v>
      </c>
      <c r="T36" s="17">
        <f t="shared" si="1"/>
        <v>1001</v>
      </c>
    </row>
    <row r="37" spans="3:20" x14ac:dyDescent="0.2">
      <c r="C37" s="5" t="s">
        <v>84</v>
      </c>
      <c r="D37" s="7" t="s">
        <v>40</v>
      </c>
      <c r="E37" s="9">
        <v>41.32</v>
      </c>
      <c r="F37" s="11">
        <v>0</v>
      </c>
      <c r="G37" s="11">
        <v>0</v>
      </c>
      <c r="H37" s="11">
        <v>1.96</v>
      </c>
      <c r="I37" s="11">
        <v>2.44</v>
      </c>
      <c r="J37" s="13">
        <v>400</v>
      </c>
      <c r="K37" s="13">
        <v>1000</v>
      </c>
      <c r="L37" s="17">
        <f t="shared" si="0"/>
        <v>1001</v>
      </c>
      <c r="M37" s="9">
        <v>51.120000000000005</v>
      </c>
      <c r="N37" s="11">
        <v>0</v>
      </c>
      <c r="O37" s="11">
        <v>0</v>
      </c>
      <c r="P37" s="11">
        <v>2.0503418443784653</v>
      </c>
      <c r="Q37" s="11">
        <v>2.5524663776956404</v>
      </c>
      <c r="R37" s="13">
        <v>400</v>
      </c>
      <c r="S37" s="13">
        <v>1000</v>
      </c>
      <c r="T37" s="17">
        <f t="shared" si="1"/>
        <v>1001</v>
      </c>
    </row>
    <row r="38" spans="3:20" x14ac:dyDescent="0.2">
      <c r="C38" s="5" t="s">
        <v>84</v>
      </c>
      <c r="D38" s="7" t="s">
        <v>41</v>
      </c>
      <c r="E38" s="9">
        <v>41.32</v>
      </c>
      <c r="F38" s="11">
        <v>0</v>
      </c>
      <c r="G38" s="11">
        <v>0</v>
      </c>
      <c r="H38" s="11">
        <v>1.96</v>
      </c>
      <c r="I38" s="11">
        <v>2.44</v>
      </c>
      <c r="J38" s="13">
        <v>400</v>
      </c>
      <c r="K38" s="13">
        <v>1000</v>
      </c>
      <c r="L38" s="17">
        <f t="shared" si="0"/>
        <v>1001</v>
      </c>
      <c r="M38" s="9">
        <v>51.120000000000005</v>
      </c>
      <c r="N38" s="11">
        <v>0</v>
      </c>
      <c r="O38" s="11">
        <v>0</v>
      </c>
      <c r="P38" s="11">
        <v>2.0503418443784653</v>
      </c>
      <c r="Q38" s="11">
        <v>2.5524663776956404</v>
      </c>
      <c r="R38" s="13">
        <v>400</v>
      </c>
      <c r="S38" s="13">
        <v>1000</v>
      </c>
      <c r="T38" s="17">
        <f t="shared" si="1"/>
        <v>1001</v>
      </c>
    </row>
    <row r="39" spans="3:20" x14ac:dyDescent="0.2">
      <c r="C39" s="5" t="s">
        <v>84</v>
      </c>
      <c r="D39" s="7" t="s">
        <v>42</v>
      </c>
      <c r="E39" s="9">
        <v>41.32</v>
      </c>
      <c r="F39" s="11">
        <v>8</v>
      </c>
      <c r="G39" s="11">
        <v>0</v>
      </c>
      <c r="H39" s="11">
        <v>1.96</v>
      </c>
      <c r="I39" s="11">
        <v>2.44</v>
      </c>
      <c r="J39" s="13">
        <v>400</v>
      </c>
      <c r="K39" s="13">
        <v>1000</v>
      </c>
      <c r="L39" s="17">
        <f t="shared" si="0"/>
        <v>1001</v>
      </c>
      <c r="M39" s="9">
        <v>51.120000000000005</v>
      </c>
      <c r="N39" s="11">
        <v>0</v>
      </c>
      <c r="O39" s="11">
        <v>0</v>
      </c>
      <c r="P39" s="11">
        <v>2.0503418443784653</v>
      </c>
      <c r="Q39" s="11">
        <v>2.5524663776956404</v>
      </c>
      <c r="R39" s="13">
        <v>400</v>
      </c>
      <c r="S39" s="13">
        <v>1000</v>
      </c>
      <c r="T39" s="17">
        <f t="shared" si="1"/>
        <v>1001</v>
      </c>
    </row>
    <row r="40" spans="3:20" x14ac:dyDescent="0.2">
      <c r="C40" s="5" t="s">
        <v>84</v>
      </c>
      <c r="D40" s="7" t="s">
        <v>43</v>
      </c>
      <c r="E40" s="9">
        <v>41.32</v>
      </c>
      <c r="F40" s="11">
        <v>5.6</v>
      </c>
      <c r="G40" s="11">
        <v>0</v>
      </c>
      <c r="H40" s="11">
        <v>1.96</v>
      </c>
      <c r="I40" s="11">
        <v>2.44</v>
      </c>
      <c r="J40" s="13">
        <v>400</v>
      </c>
      <c r="K40" s="13">
        <v>1000</v>
      </c>
      <c r="L40" s="17">
        <f t="shared" si="0"/>
        <v>1001</v>
      </c>
      <c r="M40" s="9">
        <v>51.120000000000005</v>
      </c>
      <c r="N40" s="11">
        <v>0</v>
      </c>
      <c r="O40" s="11">
        <v>0</v>
      </c>
      <c r="P40" s="11">
        <v>2.0503418443784653</v>
      </c>
      <c r="Q40" s="11">
        <v>2.5524663776956404</v>
      </c>
      <c r="R40" s="13">
        <v>400</v>
      </c>
      <c r="S40" s="13">
        <v>1000</v>
      </c>
      <c r="T40" s="17">
        <f t="shared" si="1"/>
        <v>1001</v>
      </c>
    </row>
    <row r="41" spans="3:20" x14ac:dyDescent="0.2">
      <c r="C41" s="5" t="s">
        <v>84</v>
      </c>
      <c r="D41" s="7" t="s">
        <v>44</v>
      </c>
      <c r="E41" s="9">
        <v>41.32</v>
      </c>
      <c r="F41" s="11">
        <v>2</v>
      </c>
      <c r="G41" s="11">
        <v>0</v>
      </c>
      <c r="H41" s="11">
        <v>1.96</v>
      </c>
      <c r="I41" s="11">
        <v>2.44</v>
      </c>
      <c r="J41" s="13">
        <v>400</v>
      </c>
      <c r="K41" s="13">
        <v>1000</v>
      </c>
      <c r="L41" s="17">
        <f t="shared" si="0"/>
        <v>1001</v>
      </c>
      <c r="M41" s="9">
        <v>51.120000000000005</v>
      </c>
      <c r="N41" s="11">
        <v>0</v>
      </c>
      <c r="O41" s="11">
        <v>0</v>
      </c>
      <c r="P41" s="11">
        <v>2.0503418443784653</v>
      </c>
      <c r="Q41" s="11">
        <v>2.5524663776956404</v>
      </c>
      <c r="R41" s="13">
        <v>400</v>
      </c>
      <c r="S41" s="13">
        <v>1000</v>
      </c>
      <c r="T41" s="17">
        <f t="shared" si="1"/>
        <v>1001</v>
      </c>
    </row>
    <row r="42" spans="3:20" x14ac:dyDescent="0.2">
      <c r="C42" s="5" t="s">
        <v>84</v>
      </c>
      <c r="D42" s="7" t="s">
        <v>45</v>
      </c>
      <c r="E42" s="9">
        <v>41.32</v>
      </c>
      <c r="F42" s="11">
        <v>2</v>
      </c>
      <c r="G42" s="11">
        <v>0</v>
      </c>
      <c r="H42" s="11">
        <v>1.96</v>
      </c>
      <c r="I42" s="11">
        <v>2.44</v>
      </c>
      <c r="J42" s="13">
        <v>400</v>
      </c>
      <c r="K42" s="13">
        <v>1000</v>
      </c>
      <c r="L42" s="17">
        <f t="shared" si="0"/>
        <v>1001</v>
      </c>
      <c r="M42" s="9">
        <v>51.120000000000005</v>
      </c>
      <c r="N42" s="11">
        <v>0</v>
      </c>
      <c r="O42" s="11">
        <v>0</v>
      </c>
      <c r="P42" s="11">
        <v>2.0503418443784653</v>
      </c>
      <c r="Q42" s="11">
        <v>2.5524663776956404</v>
      </c>
      <c r="R42" s="13">
        <v>400</v>
      </c>
      <c r="S42" s="13">
        <v>1000</v>
      </c>
      <c r="T42" s="17">
        <f t="shared" si="1"/>
        <v>1001</v>
      </c>
    </row>
    <row r="43" spans="3:20" x14ac:dyDescent="0.2">
      <c r="C43" s="5" t="s">
        <v>84</v>
      </c>
      <c r="D43" s="7" t="s">
        <v>46</v>
      </c>
      <c r="E43" s="9">
        <v>41.32</v>
      </c>
      <c r="F43" s="11">
        <v>0</v>
      </c>
      <c r="G43" s="11">
        <v>0</v>
      </c>
      <c r="H43" s="11">
        <v>1.96</v>
      </c>
      <c r="I43" s="11">
        <v>2.44</v>
      </c>
      <c r="J43" s="13">
        <v>400</v>
      </c>
      <c r="K43" s="13">
        <v>1000</v>
      </c>
      <c r="L43" s="17">
        <f t="shared" si="0"/>
        <v>1001</v>
      </c>
      <c r="M43" s="9">
        <v>51.120000000000005</v>
      </c>
      <c r="N43" s="11">
        <v>0</v>
      </c>
      <c r="O43" s="11">
        <v>0</v>
      </c>
      <c r="P43" s="11">
        <v>2.0503418443784653</v>
      </c>
      <c r="Q43" s="11">
        <v>2.5524663776956404</v>
      </c>
      <c r="R43" s="13">
        <v>400</v>
      </c>
      <c r="S43" s="13">
        <v>1000</v>
      </c>
      <c r="T43" s="17">
        <f t="shared" si="1"/>
        <v>1001</v>
      </c>
    </row>
    <row r="44" spans="3:20" x14ac:dyDescent="0.2">
      <c r="C44" s="5" t="s">
        <v>84</v>
      </c>
      <c r="D44" s="7" t="s">
        <v>47</v>
      </c>
      <c r="E44" s="9">
        <v>41.32</v>
      </c>
      <c r="F44" s="11">
        <v>0</v>
      </c>
      <c r="G44" s="11">
        <v>0</v>
      </c>
      <c r="H44" s="11">
        <v>1.96</v>
      </c>
      <c r="I44" s="11">
        <v>2.44</v>
      </c>
      <c r="J44" s="13">
        <v>400</v>
      </c>
      <c r="K44" s="13">
        <v>1000</v>
      </c>
      <c r="L44" s="17">
        <f t="shared" si="0"/>
        <v>1001</v>
      </c>
      <c r="M44" s="9">
        <v>51.120000000000005</v>
      </c>
      <c r="N44" s="11">
        <v>0</v>
      </c>
      <c r="O44" s="11">
        <v>0</v>
      </c>
      <c r="P44" s="11">
        <v>2.0503418443784653</v>
      </c>
      <c r="Q44" s="11">
        <v>2.5524663776956404</v>
      </c>
      <c r="R44" s="13">
        <v>400</v>
      </c>
      <c r="S44" s="13">
        <v>1000</v>
      </c>
      <c r="T44" s="17">
        <f t="shared" si="1"/>
        <v>1001</v>
      </c>
    </row>
    <row r="45" spans="3:20" x14ac:dyDescent="0.2">
      <c r="C45" s="5" t="s">
        <v>84</v>
      </c>
      <c r="D45" s="7" t="s">
        <v>48</v>
      </c>
      <c r="E45" s="9">
        <v>41.32</v>
      </c>
      <c r="F45" s="11">
        <v>7.25</v>
      </c>
      <c r="G45" s="11">
        <v>0</v>
      </c>
      <c r="H45" s="11">
        <v>1.96</v>
      </c>
      <c r="I45" s="11">
        <v>2.44</v>
      </c>
      <c r="J45" s="13">
        <v>400</v>
      </c>
      <c r="K45" s="13">
        <v>1000</v>
      </c>
      <c r="L45" s="17">
        <f t="shared" si="0"/>
        <v>1001</v>
      </c>
      <c r="M45" s="9">
        <v>51.120000000000005</v>
      </c>
      <c r="N45" s="11">
        <v>0</v>
      </c>
      <c r="O45" s="11">
        <v>0</v>
      </c>
      <c r="P45" s="11">
        <v>2.0503418443784653</v>
      </c>
      <c r="Q45" s="11">
        <v>2.5524663776956404</v>
      </c>
      <c r="R45" s="13">
        <v>400</v>
      </c>
      <c r="S45" s="13">
        <v>1000</v>
      </c>
      <c r="T45" s="17">
        <f t="shared" si="1"/>
        <v>1001</v>
      </c>
    </row>
    <row r="46" spans="3:20" x14ac:dyDescent="0.2">
      <c r="C46" s="5" t="s">
        <v>84</v>
      </c>
      <c r="D46" s="7" t="s">
        <v>49</v>
      </c>
      <c r="E46" s="9">
        <v>41.32</v>
      </c>
      <c r="F46" s="11">
        <v>0</v>
      </c>
      <c r="G46" s="11">
        <v>0</v>
      </c>
      <c r="H46" s="11">
        <v>1.96</v>
      </c>
      <c r="I46" s="11">
        <v>2.44</v>
      </c>
      <c r="J46" s="13">
        <v>400</v>
      </c>
      <c r="K46" s="13">
        <v>1000</v>
      </c>
      <c r="L46" s="17">
        <f t="shared" si="0"/>
        <v>1001</v>
      </c>
      <c r="M46" s="9">
        <v>51.120000000000005</v>
      </c>
      <c r="N46" s="11">
        <v>0</v>
      </c>
      <c r="O46" s="11">
        <v>0</v>
      </c>
      <c r="P46" s="11">
        <v>2.0503418443784653</v>
      </c>
      <c r="Q46" s="11">
        <v>2.5524663776956404</v>
      </c>
      <c r="R46" s="13">
        <v>400</v>
      </c>
      <c r="S46" s="13">
        <v>1000</v>
      </c>
      <c r="T46" s="17">
        <f t="shared" si="1"/>
        <v>1001</v>
      </c>
    </row>
    <row r="47" spans="3:20" x14ac:dyDescent="0.2">
      <c r="C47" s="5" t="s">
        <v>84</v>
      </c>
      <c r="D47" s="7" t="s">
        <v>50</v>
      </c>
      <c r="E47" s="9">
        <v>41.32</v>
      </c>
      <c r="F47" s="11">
        <v>21</v>
      </c>
      <c r="G47" s="11">
        <v>0</v>
      </c>
      <c r="H47" s="11">
        <v>1.96</v>
      </c>
      <c r="I47" s="11">
        <v>2.44</v>
      </c>
      <c r="J47" s="13">
        <v>400</v>
      </c>
      <c r="K47" s="13">
        <v>1000</v>
      </c>
      <c r="L47" s="17">
        <f t="shared" si="0"/>
        <v>1001</v>
      </c>
      <c r="M47" s="9">
        <v>51.120000000000005</v>
      </c>
      <c r="N47" s="11">
        <v>0</v>
      </c>
      <c r="O47" s="11">
        <v>0</v>
      </c>
      <c r="P47" s="11">
        <v>2.0503418443784653</v>
      </c>
      <c r="Q47" s="11">
        <v>2.5524663776956404</v>
      </c>
      <c r="R47" s="13">
        <v>400</v>
      </c>
      <c r="S47" s="13">
        <v>1000</v>
      </c>
      <c r="T47" s="17">
        <f t="shared" si="1"/>
        <v>1001</v>
      </c>
    </row>
    <row r="48" spans="3:20" x14ac:dyDescent="0.2">
      <c r="C48" s="5" t="s">
        <v>84</v>
      </c>
      <c r="D48" s="7" t="s">
        <v>51</v>
      </c>
      <c r="E48" s="9">
        <v>32.11</v>
      </c>
      <c r="F48" s="11">
        <v>39.5</v>
      </c>
      <c r="G48" s="11">
        <v>0</v>
      </c>
      <c r="H48" s="11">
        <v>1.52</v>
      </c>
      <c r="I48" s="11">
        <v>1.9</v>
      </c>
      <c r="J48" s="13">
        <v>400</v>
      </c>
      <c r="K48" s="13">
        <v>1000</v>
      </c>
      <c r="L48" s="17">
        <f t="shared" si="0"/>
        <v>1001</v>
      </c>
      <c r="M48" s="9">
        <v>51.120000000000005</v>
      </c>
      <c r="N48" s="11">
        <v>0</v>
      </c>
      <c r="O48" s="11">
        <v>0</v>
      </c>
      <c r="P48" s="11">
        <v>2.0503418443784653</v>
      </c>
      <c r="Q48" s="11">
        <v>2.5524663776956404</v>
      </c>
      <c r="R48" s="13">
        <v>400</v>
      </c>
      <c r="S48" s="13">
        <v>1000</v>
      </c>
      <c r="T48" s="17">
        <f t="shared" si="1"/>
        <v>1001</v>
      </c>
    </row>
    <row r="49" spans="3:20" x14ac:dyDescent="0.2">
      <c r="C49" s="5" t="s">
        <v>84</v>
      </c>
      <c r="D49" s="7" t="s">
        <v>52</v>
      </c>
      <c r="E49" s="9">
        <v>41.32</v>
      </c>
      <c r="F49" s="11">
        <v>0</v>
      </c>
      <c r="G49" s="11">
        <v>0</v>
      </c>
      <c r="H49" s="11">
        <v>1.96</v>
      </c>
      <c r="I49" s="11">
        <v>2.44</v>
      </c>
      <c r="J49" s="13">
        <v>400</v>
      </c>
      <c r="K49" s="13">
        <v>1000</v>
      </c>
      <c r="L49" s="17">
        <f t="shared" si="0"/>
        <v>1001</v>
      </c>
      <c r="M49" s="9">
        <v>51.120000000000005</v>
      </c>
      <c r="N49" s="11">
        <v>0</v>
      </c>
      <c r="O49" s="11">
        <v>0</v>
      </c>
      <c r="P49" s="11">
        <v>2.0503418443784653</v>
      </c>
      <c r="Q49" s="11">
        <v>2.5524663776956404</v>
      </c>
      <c r="R49" s="13">
        <v>400</v>
      </c>
      <c r="S49" s="13">
        <v>1000</v>
      </c>
      <c r="T49" s="17">
        <f t="shared" si="1"/>
        <v>1001</v>
      </c>
    </row>
    <row r="50" spans="3:20" x14ac:dyDescent="0.2">
      <c r="C50" s="5" t="s">
        <v>84</v>
      </c>
      <c r="D50" s="7" t="s">
        <v>53</v>
      </c>
      <c r="E50" s="9">
        <v>41.32</v>
      </c>
      <c r="F50" s="11">
        <v>0</v>
      </c>
      <c r="G50" s="11">
        <v>0</v>
      </c>
      <c r="H50" s="11">
        <v>1.96</v>
      </c>
      <c r="I50" s="11">
        <v>2.44</v>
      </c>
      <c r="J50" s="13">
        <v>400</v>
      </c>
      <c r="K50" s="13">
        <v>1000</v>
      </c>
      <c r="L50" s="17">
        <f t="shared" si="0"/>
        <v>1001</v>
      </c>
      <c r="M50" s="9">
        <v>51.120000000000005</v>
      </c>
      <c r="N50" s="11">
        <v>0</v>
      </c>
      <c r="O50" s="11">
        <v>0</v>
      </c>
      <c r="P50" s="11">
        <v>2.0503418443784653</v>
      </c>
      <c r="Q50" s="11">
        <v>2.5524663776956404</v>
      </c>
      <c r="R50" s="13">
        <v>400</v>
      </c>
      <c r="S50" s="13">
        <v>1000</v>
      </c>
      <c r="T50" s="17">
        <f t="shared" si="1"/>
        <v>1001</v>
      </c>
    </row>
    <row r="51" spans="3:20" x14ac:dyDescent="0.2">
      <c r="C51" s="5" t="s">
        <v>84</v>
      </c>
      <c r="D51" s="7" t="s">
        <v>54</v>
      </c>
      <c r="E51" s="9">
        <v>41.32</v>
      </c>
      <c r="F51" s="11">
        <v>0</v>
      </c>
      <c r="G51" s="11">
        <v>0</v>
      </c>
      <c r="H51" s="11">
        <v>1.96</v>
      </c>
      <c r="I51" s="11">
        <v>2.44</v>
      </c>
      <c r="J51" s="13">
        <v>400</v>
      </c>
      <c r="K51" s="13">
        <v>1000</v>
      </c>
      <c r="L51" s="17">
        <f t="shared" si="0"/>
        <v>1001</v>
      </c>
      <c r="M51" s="9">
        <v>51.120000000000005</v>
      </c>
      <c r="N51" s="11">
        <v>0</v>
      </c>
      <c r="O51" s="11">
        <v>0</v>
      </c>
      <c r="P51" s="11">
        <v>2.0503418443784653</v>
      </c>
      <c r="Q51" s="11">
        <v>2.5524663776956404</v>
      </c>
      <c r="R51" s="13">
        <v>400</v>
      </c>
      <c r="S51" s="13">
        <v>1000</v>
      </c>
      <c r="T51" s="17">
        <f t="shared" si="1"/>
        <v>1001</v>
      </c>
    </row>
    <row r="52" spans="3:20" x14ac:dyDescent="0.2">
      <c r="C52" s="5" t="s">
        <v>84</v>
      </c>
      <c r="D52" s="7" t="s">
        <v>55</v>
      </c>
      <c r="E52" s="9">
        <v>41.32</v>
      </c>
      <c r="F52" s="11">
        <v>0</v>
      </c>
      <c r="G52" s="11">
        <v>0</v>
      </c>
      <c r="H52" s="11">
        <v>1.96</v>
      </c>
      <c r="I52" s="11">
        <v>2.44</v>
      </c>
      <c r="J52" s="13">
        <v>400</v>
      </c>
      <c r="K52" s="13">
        <v>1000</v>
      </c>
      <c r="L52" s="17">
        <f t="shared" si="0"/>
        <v>1001</v>
      </c>
      <c r="M52" s="9">
        <v>51.120000000000005</v>
      </c>
      <c r="N52" s="11">
        <v>0</v>
      </c>
      <c r="O52" s="11">
        <v>0</v>
      </c>
      <c r="P52" s="11">
        <v>2.0503418443784653</v>
      </c>
      <c r="Q52" s="11">
        <v>2.5524663776956404</v>
      </c>
      <c r="R52" s="13">
        <v>400</v>
      </c>
      <c r="S52" s="13">
        <v>1000</v>
      </c>
      <c r="T52" s="17">
        <f t="shared" si="1"/>
        <v>1001</v>
      </c>
    </row>
    <row r="53" spans="3:20" x14ac:dyDescent="0.2">
      <c r="C53" s="5" t="s">
        <v>84</v>
      </c>
      <c r="D53" s="7" t="s">
        <v>56</v>
      </c>
      <c r="E53" s="9">
        <v>41.32</v>
      </c>
      <c r="F53" s="11">
        <v>0</v>
      </c>
      <c r="G53" s="11">
        <v>0</v>
      </c>
      <c r="H53" s="11">
        <v>1.96</v>
      </c>
      <c r="I53" s="11">
        <v>2.44</v>
      </c>
      <c r="J53" s="13">
        <v>400</v>
      </c>
      <c r="K53" s="13">
        <v>1000</v>
      </c>
      <c r="L53" s="17">
        <f t="shared" si="0"/>
        <v>1001</v>
      </c>
      <c r="M53" s="9">
        <v>51.120000000000005</v>
      </c>
      <c r="N53" s="11">
        <v>0</v>
      </c>
      <c r="O53" s="11">
        <v>0</v>
      </c>
      <c r="P53" s="11">
        <v>2.0503418443784653</v>
      </c>
      <c r="Q53" s="11">
        <v>2.5524663776956404</v>
      </c>
      <c r="R53" s="13">
        <v>400</v>
      </c>
      <c r="S53" s="13">
        <v>1000</v>
      </c>
      <c r="T53" s="17">
        <f t="shared" si="1"/>
        <v>1001</v>
      </c>
    </row>
    <row r="54" spans="3:20" x14ac:dyDescent="0.2">
      <c r="C54" s="5" t="s">
        <v>84</v>
      </c>
      <c r="D54" s="7" t="s">
        <v>57</v>
      </c>
      <c r="E54" s="9">
        <v>41.32</v>
      </c>
      <c r="F54" s="11">
        <v>0</v>
      </c>
      <c r="G54" s="11">
        <v>0</v>
      </c>
      <c r="H54" s="11">
        <v>1.96</v>
      </c>
      <c r="I54" s="11">
        <v>2.44</v>
      </c>
      <c r="J54" s="13">
        <v>400</v>
      </c>
      <c r="K54" s="13">
        <v>1000</v>
      </c>
      <c r="L54" s="17">
        <f t="shared" si="0"/>
        <v>1001</v>
      </c>
      <c r="M54" s="9">
        <v>51.120000000000005</v>
      </c>
      <c r="N54" s="11">
        <v>0</v>
      </c>
      <c r="O54" s="11">
        <v>0</v>
      </c>
      <c r="P54" s="11">
        <v>2.0503418443784653</v>
      </c>
      <c r="Q54" s="11">
        <v>2.5524663776956404</v>
      </c>
      <c r="R54" s="13">
        <v>400</v>
      </c>
      <c r="S54" s="13">
        <v>1000</v>
      </c>
      <c r="T54" s="17">
        <f t="shared" si="1"/>
        <v>1001</v>
      </c>
    </row>
    <row r="55" spans="3:20" x14ac:dyDescent="0.2">
      <c r="C55" s="5" t="s">
        <v>84</v>
      </c>
      <c r="D55" s="7" t="s">
        <v>58</v>
      </c>
      <c r="E55" s="9">
        <v>41.32</v>
      </c>
      <c r="F55" s="11">
        <v>0</v>
      </c>
      <c r="G55" s="11">
        <v>0</v>
      </c>
      <c r="H55" s="11">
        <v>1.96</v>
      </c>
      <c r="I55" s="11">
        <v>2.44</v>
      </c>
      <c r="J55" s="13">
        <v>400</v>
      </c>
      <c r="K55" s="13">
        <v>1000</v>
      </c>
      <c r="L55" s="17">
        <f t="shared" si="0"/>
        <v>1001</v>
      </c>
      <c r="M55" s="9">
        <v>51.120000000000005</v>
      </c>
      <c r="N55" s="11">
        <v>0</v>
      </c>
      <c r="O55" s="11">
        <v>0</v>
      </c>
      <c r="P55" s="11">
        <v>2.0503418443784653</v>
      </c>
      <c r="Q55" s="11">
        <v>2.5524663776956404</v>
      </c>
      <c r="R55" s="13">
        <v>400</v>
      </c>
      <c r="S55" s="13">
        <v>1000</v>
      </c>
      <c r="T55" s="17">
        <f t="shared" si="1"/>
        <v>1001</v>
      </c>
    </row>
    <row r="56" spans="3:20" x14ac:dyDescent="0.2">
      <c r="C56" s="5" t="s">
        <v>84</v>
      </c>
      <c r="D56" s="7" t="s">
        <v>59</v>
      </c>
      <c r="E56" s="9">
        <v>41.32</v>
      </c>
      <c r="F56" s="11">
        <v>0</v>
      </c>
      <c r="G56" s="11">
        <v>0</v>
      </c>
      <c r="H56" s="11">
        <v>1.96</v>
      </c>
      <c r="I56" s="11">
        <v>2.44</v>
      </c>
      <c r="J56" s="13">
        <v>400</v>
      </c>
      <c r="K56" s="13">
        <v>1000</v>
      </c>
      <c r="L56" s="17">
        <f t="shared" si="0"/>
        <v>1001</v>
      </c>
      <c r="M56" s="9">
        <v>51.120000000000005</v>
      </c>
      <c r="N56" s="11">
        <v>0</v>
      </c>
      <c r="O56" s="11">
        <v>0</v>
      </c>
      <c r="P56" s="11">
        <v>2.0503418443784653</v>
      </c>
      <c r="Q56" s="11">
        <v>2.5524663776956404</v>
      </c>
      <c r="R56" s="13">
        <v>400</v>
      </c>
      <c r="S56" s="13">
        <v>1000</v>
      </c>
      <c r="T56" s="17">
        <f t="shared" si="1"/>
        <v>1001</v>
      </c>
    </row>
    <row r="57" spans="3:20" x14ac:dyDescent="0.2">
      <c r="C57" s="5" t="s">
        <v>84</v>
      </c>
      <c r="D57" s="7" t="s">
        <v>60</v>
      </c>
      <c r="E57" s="9">
        <v>41.32</v>
      </c>
      <c r="F57" s="11">
        <v>0</v>
      </c>
      <c r="G57" s="11">
        <v>0</v>
      </c>
      <c r="H57" s="11">
        <v>1.96</v>
      </c>
      <c r="I57" s="11">
        <v>2.44</v>
      </c>
      <c r="J57" s="13">
        <v>400</v>
      </c>
      <c r="K57" s="13">
        <v>1000</v>
      </c>
      <c r="L57" s="17">
        <f t="shared" si="0"/>
        <v>1001</v>
      </c>
      <c r="M57" s="9">
        <v>51.120000000000005</v>
      </c>
      <c r="N57" s="11">
        <v>0</v>
      </c>
      <c r="O57" s="11">
        <v>0</v>
      </c>
      <c r="P57" s="11">
        <v>2.0503418443784653</v>
      </c>
      <c r="Q57" s="11">
        <v>2.5524663776956404</v>
      </c>
      <c r="R57" s="13">
        <v>400</v>
      </c>
      <c r="S57" s="13">
        <v>1000</v>
      </c>
      <c r="T57" s="17">
        <f t="shared" si="1"/>
        <v>1001</v>
      </c>
    </row>
    <row r="58" spans="3:20" x14ac:dyDescent="0.2">
      <c r="C58" s="5" t="s">
        <v>84</v>
      </c>
      <c r="D58" s="7" t="s">
        <v>61</v>
      </c>
      <c r="E58" s="9">
        <v>41.32</v>
      </c>
      <c r="F58" s="11">
        <v>0</v>
      </c>
      <c r="G58" s="11">
        <v>0</v>
      </c>
      <c r="H58" s="11">
        <v>1.96</v>
      </c>
      <c r="I58" s="11">
        <v>2.44</v>
      </c>
      <c r="J58" s="13">
        <v>400</v>
      </c>
      <c r="K58" s="13">
        <v>1000</v>
      </c>
      <c r="L58" s="17">
        <f t="shared" si="0"/>
        <v>1001</v>
      </c>
      <c r="M58" s="9">
        <v>51.120000000000005</v>
      </c>
      <c r="N58" s="11">
        <v>0</v>
      </c>
      <c r="O58" s="11">
        <v>0</v>
      </c>
      <c r="P58" s="11">
        <v>2.0503418443784653</v>
      </c>
      <c r="Q58" s="11">
        <v>2.5524663776956404</v>
      </c>
      <c r="R58" s="13">
        <v>400</v>
      </c>
      <c r="S58" s="13">
        <v>1000</v>
      </c>
      <c r="T58" s="17">
        <f t="shared" si="1"/>
        <v>1001</v>
      </c>
    </row>
    <row r="59" spans="3:20" x14ac:dyDescent="0.2">
      <c r="C59" s="5" t="s">
        <v>84</v>
      </c>
      <c r="D59" s="7" t="s">
        <v>62</v>
      </c>
      <c r="E59" s="9">
        <v>41.32</v>
      </c>
      <c r="F59" s="11">
        <v>0</v>
      </c>
      <c r="G59" s="11">
        <v>0</v>
      </c>
      <c r="H59" s="11">
        <v>1.96</v>
      </c>
      <c r="I59" s="11">
        <v>2.44</v>
      </c>
      <c r="J59" s="13">
        <v>400</v>
      </c>
      <c r="K59" s="13">
        <v>1000</v>
      </c>
      <c r="L59" s="17">
        <f t="shared" si="0"/>
        <v>1001</v>
      </c>
      <c r="M59" s="9">
        <v>51.120000000000005</v>
      </c>
      <c r="N59" s="11">
        <v>0</v>
      </c>
      <c r="O59" s="11">
        <v>0</v>
      </c>
      <c r="P59" s="11">
        <v>2.0503418443784653</v>
      </c>
      <c r="Q59" s="11">
        <v>2.5524663776956404</v>
      </c>
      <c r="R59" s="13">
        <v>400</v>
      </c>
      <c r="S59" s="13">
        <v>1000</v>
      </c>
      <c r="T59" s="17">
        <f t="shared" si="1"/>
        <v>1001</v>
      </c>
    </row>
    <row r="60" spans="3:20" x14ac:dyDescent="0.2">
      <c r="C60" s="5" t="s">
        <v>84</v>
      </c>
      <c r="D60" s="7" t="s">
        <v>63</v>
      </c>
      <c r="E60" s="9">
        <v>41.32</v>
      </c>
      <c r="F60" s="11">
        <v>0</v>
      </c>
      <c r="G60" s="11">
        <v>0</v>
      </c>
      <c r="H60" s="11">
        <v>1.96</v>
      </c>
      <c r="I60" s="11">
        <v>2.44</v>
      </c>
      <c r="J60" s="13">
        <v>400</v>
      </c>
      <c r="K60" s="13">
        <v>1000</v>
      </c>
      <c r="L60" s="17">
        <f t="shared" si="0"/>
        <v>1001</v>
      </c>
      <c r="M60" s="9">
        <v>51.120000000000005</v>
      </c>
      <c r="N60" s="11">
        <v>0</v>
      </c>
      <c r="O60" s="11">
        <v>0</v>
      </c>
      <c r="P60" s="11">
        <v>2.0503418443784653</v>
      </c>
      <c r="Q60" s="11">
        <v>2.5524663776956404</v>
      </c>
      <c r="R60" s="13">
        <v>400</v>
      </c>
      <c r="S60" s="13">
        <v>1000</v>
      </c>
      <c r="T60" s="17">
        <f t="shared" si="1"/>
        <v>1001</v>
      </c>
    </row>
    <row r="61" spans="3:20" x14ac:dyDescent="0.2">
      <c r="C61" s="5" t="s">
        <v>84</v>
      </c>
      <c r="D61" s="7" t="s">
        <v>64</v>
      </c>
      <c r="E61" s="9">
        <v>41.32</v>
      </c>
      <c r="F61" s="11">
        <v>0</v>
      </c>
      <c r="G61" s="11">
        <v>0</v>
      </c>
      <c r="H61" s="11">
        <v>1.96</v>
      </c>
      <c r="I61" s="11">
        <v>2.44</v>
      </c>
      <c r="J61" s="13">
        <v>400</v>
      </c>
      <c r="K61" s="13">
        <v>1000</v>
      </c>
      <c r="L61" s="17">
        <f t="shared" si="0"/>
        <v>1001</v>
      </c>
      <c r="M61" s="9">
        <v>51.120000000000005</v>
      </c>
      <c r="N61" s="11">
        <v>0</v>
      </c>
      <c r="O61" s="11">
        <v>0</v>
      </c>
      <c r="P61" s="11">
        <v>2.0503418443784653</v>
      </c>
      <c r="Q61" s="11">
        <v>2.5524663776956404</v>
      </c>
      <c r="R61" s="13">
        <v>400</v>
      </c>
      <c r="S61" s="13">
        <v>1000</v>
      </c>
      <c r="T61" s="17">
        <f t="shared" si="1"/>
        <v>1001</v>
      </c>
    </row>
    <row r="62" spans="3:20" x14ac:dyDescent="0.2">
      <c r="C62" s="5" t="s">
        <v>84</v>
      </c>
      <c r="D62" s="7" t="s">
        <v>65</v>
      </c>
      <c r="E62" s="9">
        <v>41.32</v>
      </c>
      <c r="F62" s="11">
        <v>0</v>
      </c>
      <c r="G62" s="11">
        <v>0</v>
      </c>
      <c r="H62" s="11">
        <v>1.96</v>
      </c>
      <c r="I62" s="11">
        <v>2.44</v>
      </c>
      <c r="J62" s="13">
        <v>400</v>
      </c>
      <c r="K62" s="13">
        <v>1000</v>
      </c>
      <c r="L62" s="17">
        <f t="shared" si="0"/>
        <v>1001</v>
      </c>
      <c r="M62" s="9">
        <v>51.120000000000005</v>
      </c>
      <c r="N62" s="11">
        <v>0</v>
      </c>
      <c r="O62" s="11">
        <v>0</v>
      </c>
      <c r="P62" s="11">
        <v>2.0503418443784653</v>
      </c>
      <c r="Q62" s="11">
        <v>2.5524663776956404</v>
      </c>
      <c r="R62" s="13">
        <v>400</v>
      </c>
      <c r="S62" s="13">
        <v>1000</v>
      </c>
      <c r="T62" s="17">
        <f t="shared" si="1"/>
        <v>1001</v>
      </c>
    </row>
    <row r="63" spans="3:20" x14ac:dyDescent="0.2">
      <c r="C63" s="5" t="s">
        <v>84</v>
      </c>
      <c r="D63" s="7" t="s">
        <v>66</v>
      </c>
      <c r="E63" s="9">
        <v>41.32</v>
      </c>
      <c r="F63" s="11">
        <v>0</v>
      </c>
      <c r="G63" s="11">
        <v>0</v>
      </c>
      <c r="H63" s="11">
        <v>1.96</v>
      </c>
      <c r="I63" s="11">
        <v>2.44</v>
      </c>
      <c r="J63" s="13">
        <v>400</v>
      </c>
      <c r="K63" s="13">
        <v>1000</v>
      </c>
      <c r="L63" s="17">
        <f t="shared" si="0"/>
        <v>1001</v>
      </c>
      <c r="M63" s="9">
        <v>51.120000000000005</v>
      </c>
      <c r="N63" s="11">
        <v>0</v>
      </c>
      <c r="O63" s="11">
        <v>0</v>
      </c>
      <c r="P63" s="11">
        <v>2.0503418443784653</v>
      </c>
      <c r="Q63" s="11">
        <v>2.5524663776956404</v>
      </c>
      <c r="R63" s="13">
        <v>400</v>
      </c>
      <c r="S63" s="13">
        <v>1000</v>
      </c>
      <c r="T63" s="17">
        <f t="shared" si="1"/>
        <v>1001</v>
      </c>
    </row>
    <row r="64" spans="3:20" x14ac:dyDescent="0.2">
      <c r="C64" s="5" t="s">
        <v>84</v>
      </c>
      <c r="D64" s="7" t="s">
        <v>67</v>
      </c>
      <c r="E64" s="9">
        <v>41.32</v>
      </c>
      <c r="F64" s="11">
        <v>0</v>
      </c>
      <c r="G64" s="11">
        <v>0</v>
      </c>
      <c r="H64" s="11">
        <v>1.96</v>
      </c>
      <c r="I64" s="11">
        <v>2.44</v>
      </c>
      <c r="J64" s="13">
        <v>400</v>
      </c>
      <c r="K64" s="13">
        <v>1000</v>
      </c>
      <c r="L64" s="17">
        <f t="shared" si="0"/>
        <v>1001</v>
      </c>
      <c r="M64" s="9">
        <v>51.120000000000005</v>
      </c>
      <c r="N64" s="11">
        <v>0</v>
      </c>
      <c r="O64" s="11">
        <v>0</v>
      </c>
      <c r="P64" s="11">
        <v>2.0503418443784653</v>
      </c>
      <c r="Q64" s="11">
        <v>2.5524663776956404</v>
      </c>
      <c r="R64" s="13">
        <v>400</v>
      </c>
      <c r="S64" s="13">
        <v>1000</v>
      </c>
      <c r="T64" s="17">
        <f t="shared" si="1"/>
        <v>1001</v>
      </c>
    </row>
    <row r="65" spans="3:20" x14ac:dyDescent="0.2">
      <c r="C65" s="5" t="s">
        <v>84</v>
      </c>
      <c r="D65" s="7" t="s">
        <v>68</v>
      </c>
      <c r="E65" s="9">
        <v>41.32</v>
      </c>
      <c r="F65" s="11">
        <v>0</v>
      </c>
      <c r="G65" s="11">
        <v>0</v>
      </c>
      <c r="H65" s="11">
        <v>1.96</v>
      </c>
      <c r="I65" s="11">
        <v>2.44</v>
      </c>
      <c r="J65" s="13">
        <v>400</v>
      </c>
      <c r="K65" s="13">
        <v>1000</v>
      </c>
      <c r="L65" s="17">
        <f t="shared" si="0"/>
        <v>1001</v>
      </c>
      <c r="M65" s="9">
        <v>51.120000000000005</v>
      </c>
      <c r="N65" s="11">
        <v>0</v>
      </c>
      <c r="O65" s="11">
        <v>0</v>
      </c>
      <c r="P65" s="11">
        <v>2.0503418443784653</v>
      </c>
      <c r="Q65" s="11">
        <v>2.5524663776956404</v>
      </c>
      <c r="R65" s="13">
        <v>400</v>
      </c>
      <c r="S65" s="13">
        <v>1000</v>
      </c>
      <c r="T65" s="17">
        <f t="shared" si="1"/>
        <v>1001</v>
      </c>
    </row>
    <row r="66" spans="3:20" x14ac:dyDescent="0.2">
      <c r="C66" s="5" t="s">
        <v>84</v>
      </c>
      <c r="D66" s="7" t="s">
        <v>69</v>
      </c>
      <c r="E66" s="9">
        <v>41.32</v>
      </c>
      <c r="F66" s="11">
        <v>0</v>
      </c>
      <c r="G66" s="11">
        <v>0</v>
      </c>
      <c r="H66" s="11">
        <v>1.96</v>
      </c>
      <c r="I66" s="11">
        <v>2.44</v>
      </c>
      <c r="J66" s="13">
        <v>400</v>
      </c>
      <c r="K66" s="13">
        <v>1000</v>
      </c>
      <c r="L66" s="17">
        <f t="shared" si="0"/>
        <v>1001</v>
      </c>
      <c r="M66" s="9">
        <v>51.120000000000005</v>
      </c>
      <c r="N66" s="11">
        <v>0</v>
      </c>
      <c r="O66" s="11">
        <v>0</v>
      </c>
      <c r="P66" s="11">
        <v>2.0503418443784653</v>
      </c>
      <c r="Q66" s="11">
        <v>2.5524663776956404</v>
      </c>
      <c r="R66" s="13">
        <v>400</v>
      </c>
      <c r="S66" s="13">
        <v>1000</v>
      </c>
      <c r="T66" s="17">
        <f t="shared" si="1"/>
        <v>1001</v>
      </c>
    </row>
    <row r="67" spans="3:20" x14ac:dyDescent="0.2">
      <c r="C67" s="5" t="s">
        <v>84</v>
      </c>
      <c r="D67" s="7" t="s">
        <v>70</v>
      </c>
      <c r="E67" s="9">
        <v>41.32</v>
      </c>
      <c r="F67" s="11">
        <v>0</v>
      </c>
      <c r="G67" s="11">
        <v>0</v>
      </c>
      <c r="H67" s="11">
        <v>1.96</v>
      </c>
      <c r="I67" s="11">
        <v>2.44</v>
      </c>
      <c r="J67" s="13">
        <v>400</v>
      </c>
      <c r="K67" s="13">
        <v>1000</v>
      </c>
      <c r="L67" s="17">
        <f t="shared" si="0"/>
        <v>1001</v>
      </c>
      <c r="M67" s="9">
        <v>51.120000000000005</v>
      </c>
      <c r="N67" s="11">
        <v>0</v>
      </c>
      <c r="O67" s="11">
        <v>0</v>
      </c>
      <c r="P67" s="11">
        <v>2.0503418443784653</v>
      </c>
      <c r="Q67" s="11">
        <v>2.5524663776956404</v>
      </c>
      <c r="R67" s="13">
        <v>400</v>
      </c>
      <c r="S67" s="13">
        <v>1000</v>
      </c>
      <c r="T67" s="17">
        <f t="shared" si="1"/>
        <v>1001</v>
      </c>
    </row>
    <row r="68" spans="3:20" x14ac:dyDescent="0.2">
      <c r="C68" s="5" t="s">
        <v>84</v>
      </c>
      <c r="D68" s="7" t="s">
        <v>71</v>
      </c>
      <c r="E68" s="9">
        <v>41.32</v>
      </c>
      <c r="F68" s="11">
        <v>0</v>
      </c>
      <c r="G68" s="11">
        <v>0</v>
      </c>
      <c r="H68" s="11">
        <v>1.96</v>
      </c>
      <c r="I68" s="11">
        <v>2.44</v>
      </c>
      <c r="J68" s="13">
        <v>400</v>
      </c>
      <c r="K68" s="13">
        <v>1000</v>
      </c>
      <c r="L68" s="17">
        <f t="shared" si="0"/>
        <v>1001</v>
      </c>
      <c r="M68" s="9">
        <v>51.120000000000005</v>
      </c>
      <c r="N68" s="11">
        <v>0</v>
      </c>
      <c r="O68" s="11">
        <v>0</v>
      </c>
      <c r="P68" s="11">
        <v>2.0503418443784653</v>
      </c>
      <c r="Q68" s="11">
        <v>2.5524663776956404</v>
      </c>
      <c r="R68" s="13">
        <v>400</v>
      </c>
      <c r="S68" s="13">
        <v>1000</v>
      </c>
      <c r="T68" s="17">
        <f t="shared" si="1"/>
        <v>1001</v>
      </c>
    </row>
    <row r="69" spans="3:20" x14ac:dyDescent="0.2">
      <c r="C69" s="5" t="s">
        <v>84</v>
      </c>
      <c r="D69" s="7" t="s">
        <v>72</v>
      </c>
      <c r="E69" s="9">
        <v>41.32</v>
      </c>
      <c r="F69" s="11">
        <v>0</v>
      </c>
      <c r="G69" s="11">
        <v>0</v>
      </c>
      <c r="H69" s="11">
        <v>1.96</v>
      </c>
      <c r="I69" s="11">
        <v>2.44</v>
      </c>
      <c r="J69" s="13">
        <v>400</v>
      </c>
      <c r="K69" s="13">
        <v>1000</v>
      </c>
      <c r="L69" s="17">
        <f t="shared" si="0"/>
        <v>1001</v>
      </c>
      <c r="M69" s="9">
        <v>51.120000000000005</v>
      </c>
      <c r="N69" s="11">
        <v>0</v>
      </c>
      <c r="O69" s="11">
        <v>0</v>
      </c>
      <c r="P69" s="11">
        <v>2.0503418443784653</v>
      </c>
      <c r="Q69" s="11">
        <v>2.5524663776956404</v>
      </c>
      <c r="R69" s="13">
        <v>400</v>
      </c>
      <c r="S69" s="13">
        <v>1000</v>
      </c>
      <c r="T69" s="17">
        <f t="shared" si="1"/>
        <v>1001</v>
      </c>
    </row>
    <row r="70" spans="3:20" x14ac:dyDescent="0.2">
      <c r="C70" s="5" t="s">
        <v>84</v>
      </c>
      <c r="D70" s="7" t="s">
        <v>73</v>
      </c>
      <c r="E70" s="9">
        <v>41.32</v>
      </c>
      <c r="F70" s="11">
        <v>0</v>
      </c>
      <c r="G70" s="11">
        <v>0</v>
      </c>
      <c r="H70" s="11">
        <v>1.96</v>
      </c>
      <c r="I70" s="11">
        <v>2.44</v>
      </c>
      <c r="J70" s="13">
        <v>400</v>
      </c>
      <c r="K70" s="13">
        <v>1000</v>
      </c>
      <c r="L70" s="17">
        <f t="shared" ref="L70:L82" si="2">K70+1</f>
        <v>1001</v>
      </c>
      <c r="M70" s="9">
        <v>51.120000000000005</v>
      </c>
      <c r="N70" s="11">
        <v>0</v>
      </c>
      <c r="O70" s="11">
        <v>0</v>
      </c>
      <c r="P70" s="11">
        <v>2.0503418443784653</v>
      </c>
      <c r="Q70" s="11">
        <v>2.5524663776956404</v>
      </c>
      <c r="R70" s="13">
        <v>400</v>
      </c>
      <c r="S70" s="13">
        <v>1000</v>
      </c>
      <c r="T70" s="17">
        <f t="shared" ref="T70:T80" si="3">S70+1</f>
        <v>1001</v>
      </c>
    </row>
    <row r="71" spans="3:20" x14ac:dyDescent="0.2">
      <c r="C71" s="5" t="s">
        <v>84</v>
      </c>
      <c r="D71" s="7" t="s">
        <v>74</v>
      </c>
      <c r="E71" s="9">
        <v>41.32</v>
      </c>
      <c r="F71" s="11">
        <v>0</v>
      </c>
      <c r="G71" s="11">
        <v>0</v>
      </c>
      <c r="H71" s="11">
        <v>1.96</v>
      </c>
      <c r="I71" s="11">
        <v>2.44</v>
      </c>
      <c r="J71" s="13">
        <v>400</v>
      </c>
      <c r="K71" s="13">
        <v>1000</v>
      </c>
      <c r="L71" s="17">
        <f t="shared" si="2"/>
        <v>1001</v>
      </c>
      <c r="M71" s="9">
        <v>51.120000000000005</v>
      </c>
      <c r="N71" s="11">
        <v>0</v>
      </c>
      <c r="O71" s="11">
        <v>0</v>
      </c>
      <c r="P71" s="11">
        <v>2.0503418443784653</v>
      </c>
      <c r="Q71" s="11">
        <v>2.5524663776956404</v>
      </c>
      <c r="R71" s="13">
        <v>400</v>
      </c>
      <c r="S71" s="13">
        <v>1000</v>
      </c>
      <c r="T71" s="17">
        <f t="shared" si="3"/>
        <v>1001</v>
      </c>
    </row>
    <row r="72" spans="3:20" x14ac:dyDescent="0.2">
      <c r="C72" s="5" t="s">
        <v>84</v>
      </c>
      <c r="D72" s="7" t="s">
        <v>75</v>
      </c>
      <c r="E72" s="9">
        <v>41.32</v>
      </c>
      <c r="F72" s="11">
        <v>0</v>
      </c>
      <c r="G72" s="11">
        <v>0</v>
      </c>
      <c r="H72" s="11">
        <v>1.96</v>
      </c>
      <c r="I72" s="11">
        <v>2.44</v>
      </c>
      <c r="J72" s="13">
        <v>400</v>
      </c>
      <c r="K72" s="13">
        <v>1000</v>
      </c>
      <c r="L72" s="17">
        <f t="shared" si="2"/>
        <v>1001</v>
      </c>
      <c r="M72" s="9">
        <v>51.120000000000005</v>
      </c>
      <c r="N72" s="11">
        <v>0</v>
      </c>
      <c r="O72" s="11">
        <v>0</v>
      </c>
      <c r="P72" s="11">
        <v>2.0503418443784653</v>
      </c>
      <c r="Q72" s="11">
        <v>2.5524663776956404</v>
      </c>
      <c r="R72" s="13">
        <v>400</v>
      </c>
      <c r="S72" s="13">
        <v>1000</v>
      </c>
      <c r="T72" s="17">
        <f t="shared" si="3"/>
        <v>1001</v>
      </c>
    </row>
    <row r="73" spans="3:20" x14ac:dyDescent="0.2">
      <c r="C73" s="5" t="s">
        <v>84</v>
      </c>
      <c r="D73" s="7" t="s">
        <v>76</v>
      </c>
      <c r="E73" s="9">
        <v>41.32</v>
      </c>
      <c r="F73" s="11">
        <v>0</v>
      </c>
      <c r="G73" s="11">
        <v>0</v>
      </c>
      <c r="H73" s="11">
        <v>1.96</v>
      </c>
      <c r="I73" s="11">
        <v>2.44</v>
      </c>
      <c r="J73" s="13">
        <v>400</v>
      </c>
      <c r="K73" s="13">
        <v>1000</v>
      </c>
      <c r="L73" s="17">
        <f t="shared" si="2"/>
        <v>1001</v>
      </c>
      <c r="M73" s="9">
        <v>51.120000000000005</v>
      </c>
      <c r="N73" s="11">
        <v>0</v>
      </c>
      <c r="O73" s="11">
        <v>0</v>
      </c>
      <c r="P73" s="11">
        <v>2.0503418443784653</v>
      </c>
      <c r="Q73" s="11">
        <v>2.5524663776956404</v>
      </c>
      <c r="R73" s="13">
        <v>400</v>
      </c>
      <c r="S73" s="13">
        <v>1000</v>
      </c>
      <c r="T73" s="17">
        <f t="shared" si="3"/>
        <v>1001</v>
      </c>
    </row>
    <row r="74" spans="3:20" x14ac:dyDescent="0.2">
      <c r="C74" s="5" t="s">
        <v>84</v>
      </c>
      <c r="D74" s="7" t="s">
        <v>77</v>
      </c>
      <c r="E74" s="9">
        <v>41.32</v>
      </c>
      <c r="F74" s="11">
        <v>0</v>
      </c>
      <c r="G74" s="11">
        <v>0</v>
      </c>
      <c r="H74" s="11">
        <v>1.96</v>
      </c>
      <c r="I74" s="11">
        <v>2.44</v>
      </c>
      <c r="J74" s="13">
        <v>400</v>
      </c>
      <c r="K74" s="13">
        <v>1000</v>
      </c>
      <c r="L74" s="17">
        <f t="shared" si="2"/>
        <v>1001</v>
      </c>
      <c r="M74" s="9">
        <v>51.120000000000005</v>
      </c>
      <c r="N74" s="11">
        <v>0</v>
      </c>
      <c r="O74" s="11">
        <v>0</v>
      </c>
      <c r="P74" s="11">
        <v>2.0503418443784653</v>
      </c>
      <c r="Q74" s="11">
        <v>2.5524663776956404</v>
      </c>
      <c r="R74" s="13">
        <v>400</v>
      </c>
      <c r="S74" s="13">
        <v>1000</v>
      </c>
      <c r="T74" s="17">
        <f t="shared" si="3"/>
        <v>1001</v>
      </c>
    </row>
    <row r="75" spans="3:20" x14ac:dyDescent="0.2">
      <c r="C75" s="5" t="s">
        <v>84</v>
      </c>
      <c r="D75" s="7" t="s">
        <v>78</v>
      </c>
      <c r="E75" s="9">
        <v>41.32</v>
      </c>
      <c r="F75" s="11">
        <v>0</v>
      </c>
      <c r="G75" s="11">
        <v>0</v>
      </c>
      <c r="H75" s="11">
        <v>1.96</v>
      </c>
      <c r="I75" s="11">
        <v>2.44</v>
      </c>
      <c r="J75" s="13">
        <v>400</v>
      </c>
      <c r="K75" s="13">
        <v>1000</v>
      </c>
      <c r="L75" s="17">
        <f t="shared" si="2"/>
        <v>1001</v>
      </c>
      <c r="M75" s="9">
        <v>51.120000000000005</v>
      </c>
      <c r="N75" s="11">
        <v>0</v>
      </c>
      <c r="O75" s="11">
        <v>0</v>
      </c>
      <c r="P75" s="11">
        <v>2.0503418443784653</v>
      </c>
      <c r="Q75" s="11">
        <v>2.5524663776956404</v>
      </c>
      <c r="R75" s="13">
        <v>400</v>
      </c>
      <c r="S75" s="13">
        <v>1000</v>
      </c>
      <c r="T75" s="17">
        <f t="shared" si="3"/>
        <v>1001</v>
      </c>
    </row>
    <row r="76" spans="3:20" x14ac:dyDescent="0.2">
      <c r="C76" s="5" t="s">
        <v>84</v>
      </c>
      <c r="D76" s="7" t="s">
        <v>79</v>
      </c>
      <c r="E76" s="9">
        <v>41.32</v>
      </c>
      <c r="F76" s="11">
        <v>0</v>
      </c>
      <c r="G76" s="11">
        <v>0</v>
      </c>
      <c r="H76" s="11">
        <v>1.96</v>
      </c>
      <c r="I76" s="11">
        <v>2.44</v>
      </c>
      <c r="J76" s="13">
        <v>400</v>
      </c>
      <c r="K76" s="13">
        <v>1000</v>
      </c>
      <c r="L76" s="17">
        <f t="shared" si="2"/>
        <v>1001</v>
      </c>
      <c r="M76" s="9">
        <v>51.120000000000005</v>
      </c>
      <c r="N76" s="11">
        <v>0</v>
      </c>
      <c r="O76" s="11">
        <v>0</v>
      </c>
      <c r="P76" s="11">
        <v>2.0503418443784653</v>
      </c>
      <c r="Q76" s="11">
        <v>2.5524663776956404</v>
      </c>
      <c r="R76" s="13">
        <v>400</v>
      </c>
      <c r="S76" s="13">
        <v>1000</v>
      </c>
      <c r="T76" s="17">
        <f t="shared" si="3"/>
        <v>1001</v>
      </c>
    </row>
    <row r="77" spans="3:20" x14ac:dyDescent="0.2">
      <c r="C77" s="5" t="s">
        <v>84</v>
      </c>
      <c r="D77" s="7" t="s">
        <v>80</v>
      </c>
      <c r="E77" s="9">
        <v>41.32</v>
      </c>
      <c r="F77" s="11">
        <v>0</v>
      </c>
      <c r="G77" s="11">
        <v>0</v>
      </c>
      <c r="H77" s="11">
        <v>1.96</v>
      </c>
      <c r="I77" s="11">
        <v>2.44</v>
      </c>
      <c r="J77" s="13">
        <v>400</v>
      </c>
      <c r="K77" s="13">
        <v>1000</v>
      </c>
      <c r="L77" s="17">
        <f t="shared" si="2"/>
        <v>1001</v>
      </c>
      <c r="M77" s="9">
        <v>51.120000000000005</v>
      </c>
      <c r="N77" s="11">
        <v>0</v>
      </c>
      <c r="O77" s="11">
        <v>0</v>
      </c>
      <c r="P77" s="11">
        <v>2.0503418443784653</v>
      </c>
      <c r="Q77" s="11">
        <v>2.5524663776956404</v>
      </c>
      <c r="R77" s="13">
        <v>400</v>
      </c>
      <c r="S77" s="13">
        <v>1000</v>
      </c>
      <c r="T77" s="17">
        <f t="shared" si="3"/>
        <v>1001</v>
      </c>
    </row>
    <row r="78" spans="3:20" x14ac:dyDescent="0.2">
      <c r="C78" s="5" t="s">
        <v>84</v>
      </c>
      <c r="D78" s="7" t="s">
        <v>81</v>
      </c>
      <c r="E78" s="9">
        <v>41.32</v>
      </c>
      <c r="F78" s="11">
        <v>0</v>
      </c>
      <c r="G78" s="11">
        <v>0</v>
      </c>
      <c r="H78" s="11">
        <v>1.96</v>
      </c>
      <c r="I78" s="11">
        <v>2.44</v>
      </c>
      <c r="J78" s="13">
        <v>400</v>
      </c>
      <c r="K78" s="13">
        <v>1000</v>
      </c>
      <c r="L78" s="17">
        <f t="shared" si="2"/>
        <v>1001</v>
      </c>
      <c r="M78" s="9">
        <v>51.120000000000005</v>
      </c>
      <c r="N78" s="11">
        <v>0</v>
      </c>
      <c r="O78" s="11">
        <v>0</v>
      </c>
      <c r="P78" s="11">
        <v>2.0503418443784653</v>
      </c>
      <c r="Q78" s="11">
        <v>2.5524663776956404</v>
      </c>
      <c r="R78" s="13">
        <v>400</v>
      </c>
      <c r="S78" s="13">
        <v>1000</v>
      </c>
      <c r="T78" s="17">
        <f t="shared" si="3"/>
        <v>1001</v>
      </c>
    </row>
    <row r="79" spans="3:20" x14ac:dyDescent="0.2">
      <c r="C79" s="5" t="s">
        <v>84</v>
      </c>
      <c r="D79" s="7" t="s">
        <v>82</v>
      </c>
      <c r="E79" s="9">
        <v>41.32</v>
      </c>
      <c r="F79" s="11">
        <v>0</v>
      </c>
      <c r="G79" s="11">
        <v>0</v>
      </c>
      <c r="H79" s="11">
        <v>1.96</v>
      </c>
      <c r="I79" s="11">
        <v>2.44</v>
      </c>
      <c r="J79" s="13">
        <v>400</v>
      </c>
      <c r="K79" s="13">
        <v>1000</v>
      </c>
      <c r="L79" s="17">
        <f t="shared" si="2"/>
        <v>1001</v>
      </c>
      <c r="M79" s="9">
        <v>51.120000000000005</v>
      </c>
      <c r="N79" s="11">
        <v>0</v>
      </c>
      <c r="O79" s="11">
        <v>0</v>
      </c>
      <c r="P79" s="11">
        <v>2.0503418443784653</v>
      </c>
      <c r="Q79" s="11">
        <v>2.5524663776956404</v>
      </c>
      <c r="R79" s="13">
        <v>400</v>
      </c>
      <c r="S79" s="13">
        <v>1000</v>
      </c>
      <c r="T79" s="17">
        <f t="shared" si="3"/>
        <v>1001</v>
      </c>
    </row>
    <row r="80" spans="3:20" x14ac:dyDescent="0.2">
      <c r="C80" s="5" t="s">
        <v>84</v>
      </c>
      <c r="D80" s="7" t="s">
        <v>83</v>
      </c>
      <c r="E80" s="9">
        <v>41.32</v>
      </c>
      <c r="F80" s="11">
        <v>0</v>
      </c>
      <c r="G80" s="11">
        <v>0</v>
      </c>
      <c r="H80" s="11">
        <v>1.96</v>
      </c>
      <c r="I80" s="11">
        <v>2.44</v>
      </c>
      <c r="J80" s="13">
        <v>400</v>
      </c>
      <c r="K80" s="13">
        <v>1000</v>
      </c>
      <c r="L80" s="17">
        <f t="shared" si="2"/>
        <v>1001</v>
      </c>
      <c r="M80" s="9">
        <v>51.120000000000005</v>
      </c>
      <c r="N80" s="11">
        <v>0</v>
      </c>
      <c r="O80" s="11">
        <v>0</v>
      </c>
      <c r="P80" s="11">
        <v>2.0503418443784653</v>
      </c>
      <c r="Q80" s="11">
        <v>2.5524663776956404</v>
      </c>
      <c r="R80" s="13">
        <v>400</v>
      </c>
      <c r="S80" s="13">
        <v>1000</v>
      </c>
      <c r="T80" s="17">
        <f t="shared" si="3"/>
        <v>1001</v>
      </c>
    </row>
    <row r="81" spans="3:20" x14ac:dyDescent="0.2">
      <c r="C81" s="5" t="s">
        <v>87</v>
      </c>
      <c r="D81" s="7" t="s">
        <v>85</v>
      </c>
      <c r="E81" s="9">
        <v>5552.67</v>
      </c>
      <c r="F81" s="11">
        <v>0</v>
      </c>
      <c r="G81" s="11">
        <v>0</v>
      </c>
      <c r="H81" s="11">
        <v>1.96</v>
      </c>
      <c r="I81" s="11">
        <v>2.44</v>
      </c>
      <c r="J81" s="13">
        <v>10426</v>
      </c>
      <c r="K81" s="13">
        <v>26067</v>
      </c>
      <c r="L81" s="17">
        <f t="shared" si="2"/>
        <v>26068</v>
      </c>
      <c r="M81" s="9">
        <v>5602.927272727271</v>
      </c>
      <c r="N81" s="11">
        <v>0</v>
      </c>
      <c r="O81" s="11">
        <v>2.0699999999999998</v>
      </c>
      <c r="P81" s="11">
        <v>2.0699999999999998</v>
      </c>
      <c r="Q81" s="11">
        <v>2.0699999999999998</v>
      </c>
      <c r="R81" s="13">
        <v>0</v>
      </c>
      <c r="S81" s="13">
        <v>0</v>
      </c>
      <c r="T81" s="14">
        <v>0</v>
      </c>
    </row>
    <row r="82" spans="3:20" x14ac:dyDescent="0.2">
      <c r="C82" s="5" t="s">
        <v>87</v>
      </c>
      <c r="D82" s="7" t="s">
        <v>86</v>
      </c>
      <c r="E82" s="9">
        <v>361.55</v>
      </c>
      <c r="F82" s="11">
        <v>249</v>
      </c>
      <c r="G82" s="11">
        <v>0</v>
      </c>
      <c r="H82" s="11">
        <v>1.96</v>
      </c>
      <c r="I82" s="11">
        <v>2.44</v>
      </c>
      <c r="J82" s="13">
        <v>3500</v>
      </c>
      <c r="K82" s="13">
        <v>8800</v>
      </c>
      <c r="L82" s="17">
        <f t="shared" si="2"/>
        <v>8801</v>
      </c>
      <c r="M82" s="9">
        <v>560.29272727272712</v>
      </c>
      <c r="N82" s="11">
        <v>0</v>
      </c>
      <c r="O82" s="11">
        <v>2.0699999999999998</v>
      </c>
      <c r="P82" s="11">
        <v>2.0699999999999998</v>
      </c>
      <c r="Q82" s="11">
        <v>2.0699999999999998</v>
      </c>
      <c r="R82" s="13">
        <v>0</v>
      </c>
      <c r="S82" s="13">
        <v>0</v>
      </c>
      <c r="T82" s="14">
        <v>0</v>
      </c>
    </row>
    <row r="83" spans="3:20" x14ac:dyDescent="0.2">
      <c r="C83" s="6" t="s">
        <v>88</v>
      </c>
      <c r="D83" s="8" t="s">
        <v>89</v>
      </c>
      <c r="E83" s="10">
        <v>4069.87</v>
      </c>
      <c r="F83" s="12">
        <v>0</v>
      </c>
      <c r="G83" s="12">
        <v>1.1399999999999999</v>
      </c>
      <c r="H83" s="12">
        <v>1.1399999999999999</v>
      </c>
      <c r="I83" s="12">
        <v>1.1399999999999999</v>
      </c>
      <c r="J83" s="15">
        <v>0</v>
      </c>
      <c r="K83" s="15">
        <v>0</v>
      </c>
      <c r="L83" s="16">
        <v>0</v>
      </c>
      <c r="M83" s="10">
        <v>4476.8599999999997</v>
      </c>
      <c r="N83" s="12">
        <v>0</v>
      </c>
      <c r="O83" s="12">
        <v>1.25</v>
      </c>
      <c r="P83" s="12">
        <v>1.25</v>
      </c>
      <c r="Q83" s="12">
        <v>1.25</v>
      </c>
      <c r="R83" s="15">
        <v>0</v>
      </c>
      <c r="S83" s="15">
        <v>0</v>
      </c>
      <c r="T83" s="16">
        <v>0</v>
      </c>
    </row>
    <row r="86" spans="3:20" x14ac:dyDescent="0.2">
      <c r="C86" s="21" t="s">
        <v>95</v>
      </c>
      <c r="M86" s="70"/>
    </row>
    <row r="87" spans="3:20" x14ac:dyDescent="0.2">
      <c r="C87" s="22" t="s">
        <v>84</v>
      </c>
    </row>
    <row r="88" spans="3:20" x14ac:dyDescent="0.2">
      <c r="C88" s="22" t="s">
        <v>87</v>
      </c>
    </row>
    <row r="89" spans="3:20" x14ac:dyDescent="0.2">
      <c r="C89" s="23" t="s">
        <v>88</v>
      </c>
    </row>
  </sheetData>
  <mergeCells count="20">
    <mergeCell ref="C8:C9"/>
    <mergeCell ref="D8:D9"/>
    <mergeCell ref="E8:E9"/>
    <mergeCell ref="F8:F9"/>
    <mergeCell ref="G8:G9"/>
    <mergeCell ref="T8:T9"/>
    <mergeCell ref="E7:L7"/>
    <mergeCell ref="M7:T7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</mergeCells>
  <dataValidations count="1">
    <dataValidation type="list" allowBlank="1" showInputMessage="1" showErrorMessage="1" sqref="D15" xr:uid="{F03FE1B6-2C03-42B6-9CC2-C362ADC0D019}">
      <formula1>OFFSET($C$8,MATCH($D$6,$C$10:$C$83,0)-2,1,COUNTIF($C$10:$C$83,$D$6),1)</formula1>
    </dataValidation>
  </dataValidation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Reference</vt:lpstr>
      <vt:lpstr>Class</vt:lpstr>
      <vt:lpstr>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Hobson</dc:creator>
  <cp:lastModifiedBy>Kristin Masteller</cp:lastModifiedBy>
  <dcterms:created xsi:type="dcterms:W3CDTF">2019-09-09T15:25:31Z</dcterms:created>
  <dcterms:modified xsi:type="dcterms:W3CDTF">2019-11-05T17:52:48Z</dcterms:modified>
</cp:coreProperties>
</file>